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opherbolte\Dropbox\Heide\Happe Cup 2014\Happe Cup\Spielpläne Happe Cup 2014\"/>
    </mc:Choice>
  </mc:AlternateContent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'PC-Version'!$A$2:$BU$55,'PC-Version'!$B$57:$BC$113,'PC-Version'!$B$116:$BC$174,'PC-Version'!$B$177:$BC$196</definedName>
  </definedNames>
  <calcPr calcId="152511"/>
</workbook>
</file>

<file path=xl/calcChain.xml><?xml version="1.0" encoding="utf-8"?>
<calcChain xmlns="http://schemas.openxmlformats.org/spreadsheetml/2006/main">
  <c r="J30" i="1" l="1"/>
  <c r="O30" i="1"/>
  <c r="AF30" i="1"/>
  <c r="BU30" i="1"/>
  <c r="BW30" i="1"/>
  <c r="J31" i="1"/>
  <c r="J32" i="1" s="1"/>
  <c r="O31" i="1"/>
  <c r="AF31" i="1"/>
  <c r="BU31" i="1"/>
  <c r="BW31" i="1"/>
  <c r="CA31" i="1"/>
  <c r="D62" i="1" s="1"/>
  <c r="CC31" i="1"/>
  <c r="S62" i="1" s="1"/>
  <c r="CE31" i="1"/>
  <c r="CF31" i="1"/>
  <c r="X62" i="1" s="1"/>
  <c r="O32" i="1"/>
  <c r="AF32" i="1"/>
  <c r="BU32" i="1"/>
  <c r="BW32" i="1"/>
  <c r="CA32" i="1"/>
  <c r="CC32" i="1"/>
  <c r="CE32" i="1"/>
  <c r="J33" i="1"/>
  <c r="J34" i="1" s="1"/>
  <c r="O33" i="1"/>
  <c r="AF33" i="1"/>
  <c r="BU33" i="1"/>
  <c r="BW33" i="1"/>
  <c r="CA33" i="1"/>
  <c r="CC33" i="1"/>
  <c r="S64" i="1" s="1"/>
  <c r="CE33" i="1"/>
  <c r="CF33" i="1"/>
  <c r="X64" i="1" s="1"/>
  <c r="O34" i="1"/>
  <c r="AF34" i="1"/>
  <c r="BU34" i="1"/>
  <c r="BW34" i="1"/>
  <c r="CA34" i="1"/>
  <c r="CC34" i="1"/>
  <c r="S65" i="1" s="1"/>
  <c r="CE34" i="1"/>
  <c r="J35" i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O35" i="1"/>
  <c r="AF35" i="1"/>
  <c r="BU35" i="1"/>
  <c r="BW35" i="1"/>
  <c r="O36" i="1"/>
  <c r="AF36" i="1"/>
  <c r="BU36" i="1"/>
  <c r="BW36" i="1"/>
  <c r="O37" i="1"/>
  <c r="AF37" i="1"/>
  <c r="BU37" i="1"/>
  <c r="BW37" i="1"/>
  <c r="CA37" i="1"/>
  <c r="CC37" i="1"/>
  <c r="AV62" i="1" s="1"/>
  <c r="CE37" i="1"/>
  <c r="CF37" i="1"/>
  <c r="BA62" i="1" s="1"/>
  <c r="O38" i="1"/>
  <c r="AF38" i="1"/>
  <c r="BU38" i="1"/>
  <c r="BW38" i="1"/>
  <c r="CA38" i="1"/>
  <c r="CC38" i="1"/>
  <c r="AV63" i="1" s="1"/>
  <c r="CE38" i="1"/>
  <c r="O39" i="1"/>
  <c r="AF39" i="1"/>
  <c r="BU39" i="1"/>
  <c r="BW39" i="1"/>
  <c r="CA39" i="1"/>
  <c r="AG64" i="1" s="1"/>
  <c r="CC39" i="1"/>
  <c r="AV64" i="1" s="1"/>
  <c r="CE39" i="1"/>
  <c r="CF39" i="1" s="1"/>
  <c r="BA64" i="1" s="1"/>
  <c r="O40" i="1"/>
  <c r="AF40" i="1"/>
  <c r="BU40" i="1"/>
  <c r="BW40" i="1"/>
  <c r="CA40" i="1"/>
  <c r="AG65" i="1" s="1"/>
  <c r="CC40" i="1"/>
  <c r="CE40" i="1"/>
  <c r="CF40" i="1" s="1"/>
  <c r="BA65" i="1" s="1"/>
  <c r="O41" i="1"/>
  <c r="AF41" i="1"/>
  <c r="BU41" i="1"/>
  <c r="BW41" i="1"/>
  <c r="O42" i="1"/>
  <c r="AF42" i="1"/>
  <c r="BU42" i="1"/>
  <c r="BW42" i="1"/>
  <c r="O43" i="1"/>
  <c r="AF43" i="1"/>
  <c r="BU43" i="1"/>
  <c r="BW43" i="1"/>
  <c r="CA43" i="1"/>
  <c r="CC43" i="1"/>
  <c r="S68" i="1" s="1"/>
  <c r="CE43" i="1"/>
  <c r="CF43" i="1"/>
  <c r="X68" i="1" s="1"/>
  <c r="O44" i="1"/>
  <c r="AF44" i="1"/>
  <c r="BU44" i="1"/>
  <c r="BW44" i="1"/>
  <c r="CA44" i="1"/>
  <c r="CC44" i="1"/>
  <c r="CE44" i="1"/>
  <c r="O45" i="1"/>
  <c r="AF45" i="1"/>
  <c r="BU45" i="1"/>
  <c r="BW45" i="1"/>
  <c r="CA45" i="1"/>
  <c r="D70" i="1" s="1"/>
  <c r="CC45" i="1"/>
  <c r="S70" i="1" s="1"/>
  <c r="CE45" i="1"/>
  <c r="CF45" i="1" s="1"/>
  <c r="X70" i="1" s="1"/>
  <c r="O46" i="1"/>
  <c r="AF46" i="1"/>
  <c r="BU46" i="1"/>
  <c r="BW46" i="1"/>
  <c r="CA46" i="1"/>
  <c r="D71" i="1" s="1"/>
  <c r="CC46" i="1"/>
  <c r="CE46" i="1"/>
  <c r="CF46" i="1" s="1"/>
  <c r="X71" i="1" s="1"/>
  <c r="O47" i="1"/>
  <c r="AF47" i="1"/>
  <c r="BU47" i="1"/>
  <c r="BW47" i="1"/>
  <c r="O48" i="1"/>
  <c r="AF48" i="1"/>
  <c r="BU48" i="1"/>
  <c r="BW48" i="1"/>
  <c r="O49" i="1"/>
  <c r="AF49" i="1"/>
  <c r="BU49" i="1"/>
  <c r="BW49" i="1"/>
  <c r="CA49" i="1"/>
  <c r="CC49" i="1"/>
  <c r="AV68" i="1" s="1"/>
  <c r="CE49" i="1"/>
  <c r="CF49" i="1"/>
  <c r="BA68" i="1" s="1"/>
  <c r="O50" i="1"/>
  <c r="AF50" i="1"/>
  <c r="BU50" i="1"/>
  <c r="BW50" i="1"/>
  <c r="CA50" i="1"/>
  <c r="CC50" i="1"/>
  <c r="AV69" i="1" s="1"/>
  <c r="CE50" i="1"/>
  <c r="O51" i="1"/>
  <c r="AF51" i="1"/>
  <c r="BU51" i="1"/>
  <c r="CB44" i="1" s="1"/>
  <c r="P69" i="1" s="1"/>
  <c r="BW51" i="1"/>
  <c r="CA51" i="1"/>
  <c r="CC51" i="1"/>
  <c r="CE51" i="1"/>
  <c r="CF51" i="1" s="1"/>
  <c r="BA70" i="1" s="1"/>
  <c r="O52" i="1"/>
  <c r="AF52" i="1"/>
  <c r="BU52" i="1"/>
  <c r="CB49" i="1" s="1"/>
  <c r="AS68" i="1" s="1"/>
  <c r="BW52" i="1"/>
  <c r="CA52" i="1"/>
  <c r="AG71" i="1" s="1"/>
  <c r="CC52" i="1"/>
  <c r="CE52" i="1"/>
  <c r="CF52" i="1" s="1"/>
  <c r="BA71" i="1" s="1"/>
  <c r="O53" i="1"/>
  <c r="AF53" i="1"/>
  <c r="BU53" i="1"/>
  <c r="BW53" i="1"/>
  <c r="CB52" i="1" s="1"/>
  <c r="AS71" i="1" s="1"/>
  <c r="B57" i="1"/>
  <c r="V62" i="1"/>
  <c r="AG62" i="1"/>
  <c r="AY62" i="1"/>
  <c r="D63" i="1"/>
  <c r="S63" i="1"/>
  <c r="V63" i="1"/>
  <c r="AG63" i="1"/>
  <c r="AY63" i="1"/>
  <c r="D64" i="1"/>
  <c r="V64" i="1"/>
  <c r="D65" i="1"/>
  <c r="V65" i="1"/>
  <c r="AV65" i="1"/>
  <c r="AY65" i="1"/>
  <c r="D68" i="1"/>
  <c r="V68" i="1"/>
  <c r="AG68" i="1"/>
  <c r="AY68" i="1"/>
  <c r="D69" i="1"/>
  <c r="S69" i="1"/>
  <c r="V69" i="1"/>
  <c r="AG69" i="1"/>
  <c r="AY69" i="1"/>
  <c r="AG70" i="1"/>
  <c r="AV70" i="1"/>
  <c r="AY70" i="1"/>
  <c r="S71" i="1"/>
  <c r="AV71" i="1"/>
  <c r="H76" i="1"/>
  <c r="O112" i="1" s="1"/>
  <c r="AK76" i="1"/>
  <c r="CA97" i="1" s="1"/>
  <c r="AG121" i="1" s="1"/>
  <c r="H77" i="1"/>
  <c r="AF96" i="1" s="1"/>
  <c r="AK77" i="1"/>
  <c r="CA98" i="1" s="1"/>
  <c r="AG122" i="1" s="1"/>
  <c r="H78" i="1"/>
  <c r="AK78" i="1"/>
  <c r="O95" i="1" s="1"/>
  <c r="H79" i="1"/>
  <c r="AK79" i="1"/>
  <c r="CA100" i="1" s="1"/>
  <c r="AG124" i="1" s="1"/>
  <c r="H82" i="1"/>
  <c r="O92" i="1" s="1"/>
  <c r="AK82" i="1"/>
  <c r="AF98" i="1" s="1"/>
  <c r="H83" i="1"/>
  <c r="O101" i="1" s="1"/>
  <c r="AK83" i="1"/>
  <c r="AF90" i="1" s="1"/>
  <c r="H84" i="1"/>
  <c r="AK84" i="1"/>
  <c r="AF99" i="1" s="1"/>
  <c r="H85" i="1"/>
  <c r="AF93" i="1" s="1"/>
  <c r="AK85" i="1"/>
  <c r="AF91" i="1" s="1"/>
  <c r="BU90" i="1"/>
  <c r="BW90" i="1"/>
  <c r="BU91" i="1"/>
  <c r="BW91" i="1"/>
  <c r="CA91" i="1"/>
  <c r="D121" i="1" s="1"/>
  <c r="CC91" i="1"/>
  <c r="CE91" i="1"/>
  <c r="CF91" i="1" s="1"/>
  <c r="X121" i="1" s="1"/>
  <c r="BU92" i="1"/>
  <c r="BW92" i="1"/>
  <c r="CC92" i="1"/>
  <c r="CE92" i="1"/>
  <c r="CF92" i="1" s="1"/>
  <c r="X122" i="1" s="1"/>
  <c r="BU93" i="1"/>
  <c r="BW93" i="1"/>
  <c r="CC93" i="1"/>
  <c r="CE93" i="1"/>
  <c r="CF93" i="1" s="1"/>
  <c r="BU94" i="1"/>
  <c r="BW94" i="1"/>
  <c r="CC94" i="1"/>
  <c r="CE94" i="1"/>
  <c r="CF94" i="1" s="1"/>
  <c r="X124" i="1" s="1"/>
  <c r="BU95" i="1"/>
  <c r="BW95" i="1"/>
  <c r="BU96" i="1"/>
  <c r="BW96" i="1"/>
  <c r="BU97" i="1"/>
  <c r="BW97" i="1"/>
  <c r="CC97" i="1"/>
  <c r="CE97" i="1"/>
  <c r="CF97" i="1"/>
  <c r="BU98" i="1"/>
  <c r="BW98" i="1"/>
  <c r="CC98" i="1"/>
  <c r="CE98" i="1"/>
  <c r="CF98" i="1" s="1"/>
  <c r="BU99" i="1"/>
  <c r="BW99" i="1"/>
  <c r="CC99" i="1"/>
  <c r="CE99" i="1"/>
  <c r="CF99" i="1" s="1"/>
  <c r="BA123" i="1" s="1"/>
  <c r="BU100" i="1"/>
  <c r="BW100" i="1"/>
  <c r="CC100" i="1"/>
  <c r="CE100" i="1"/>
  <c r="CF100" i="1" s="1"/>
  <c r="BA124" i="1" s="1"/>
  <c r="BU101" i="1"/>
  <c r="BW101" i="1"/>
  <c r="BU102" i="1"/>
  <c r="BW102" i="1"/>
  <c r="BU103" i="1"/>
  <c r="BW103" i="1"/>
  <c r="CC103" i="1"/>
  <c r="S127" i="1" s="1"/>
  <c r="CE103" i="1"/>
  <c r="BU104" i="1"/>
  <c r="BW104" i="1"/>
  <c r="CC104" i="1"/>
  <c r="CE104" i="1"/>
  <c r="CF104" i="1"/>
  <c r="BU105" i="1"/>
  <c r="BW105" i="1"/>
  <c r="CC105" i="1"/>
  <c r="CE105" i="1"/>
  <c r="CF105" i="1"/>
  <c r="BU106" i="1"/>
  <c r="BW106" i="1"/>
  <c r="CC106" i="1"/>
  <c r="CE106" i="1"/>
  <c r="CF106" i="1" s="1"/>
  <c r="X130" i="1" s="1"/>
  <c r="BU107" i="1"/>
  <c r="BW107" i="1"/>
  <c r="O108" i="1"/>
  <c r="BU108" i="1"/>
  <c r="BW108" i="1"/>
  <c r="CB105" i="1" s="1"/>
  <c r="P129" i="1" s="1"/>
  <c r="BU109" i="1"/>
  <c r="BW109" i="1"/>
  <c r="CB106" i="1" s="1"/>
  <c r="P130" i="1" s="1"/>
  <c r="CC109" i="1"/>
  <c r="CE109" i="1"/>
  <c r="CF109" i="1" s="1"/>
  <c r="BA127" i="1" s="1"/>
  <c r="AF110" i="1"/>
  <c r="BU110" i="1"/>
  <c r="BW110" i="1"/>
  <c r="CC110" i="1"/>
  <c r="CE110" i="1"/>
  <c r="CF110" i="1" s="1"/>
  <c r="BA128" i="1" s="1"/>
  <c r="AF111" i="1"/>
  <c r="BU111" i="1"/>
  <c r="BW111" i="1"/>
  <c r="CC111" i="1"/>
  <c r="AV129" i="1" s="1"/>
  <c r="CE111" i="1"/>
  <c r="CF111" i="1" s="1"/>
  <c r="BA129" i="1" s="1"/>
  <c r="BU112" i="1"/>
  <c r="BW112" i="1"/>
  <c r="CC112" i="1"/>
  <c r="AV130" i="1" s="1"/>
  <c r="CE112" i="1"/>
  <c r="CF112" i="1"/>
  <c r="BA130" i="1" s="1"/>
  <c r="BU113" i="1"/>
  <c r="BW113" i="1"/>
  <c r="B116" i="1"/>
  <c r="CB118" i="1"/>
  <c r="CC118" i="1"/>
  <c r="S121" i="1"/>
  <c r="V121" i="1"/>
  <c r="AV121" i="1"/>
  <c r="AY121" i="1"/>
  <c r="BA121" i="1"/>
  <c r="S122" i="1"/>
  <c r="V122" i="1"/>
  <c r="AV122" i="1"/>
  <c r="BA122" i="1"/>
  <c r="S123" i="1"/>
  <c r="X123" i="1"/>
  <c r="AV123" i="1"/>
  <c r="AY123" i="1"/>
  <c r="S124" i="1"/>
  <c r="V124" i="1"/>
  <c r="AV124" i="1"/>
  <c r="V127" i="1"/>
  <c r="AV127" i="1"/>
  <c r="AY127" i="1"/>
  <c r="S128" i="1"/>
  <c r="V128" i="1"/>
  <c r="X128" i="1"/>
  <c r="AV128" i="1"/>
  <c r="AY128" i="1"/>
  <c r="S129" i="1"/>
  <c r="V129" i="1"/>
  <c r="X129" i="1"/>
  <c r="S130" i="1"/>
  <c r="AY130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O153" i="1"/>
  <c r="AF153" i="1"/>
  <c r="O157" i="1"/>
  <c r="AF157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B177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CB109" i="1" l="1"/>
  <c r="AS127" i="1" s="1"/>
  <c r="CB39" i="1"/>
  <c r="AS64" i="1" s="1"/>
  <c r="V130" i="1"/>
  <c r="AY129" i="1"/>
  <c r="AY124" i="1"/>
  <c r="V123" i="1"/>
  <c r="CB122" i="1"/>
  <c r="AY122" i="1"/>
  <c r="CB121" i="1"/>
  <c r="CB123" i="1" s="1"/>
  <c r="O113" i="1"/>
  <c r="CB103" i="1"/>
  <c r="P127" i="1" s="1"/>
  <c r="O105" i="1"/>
  <c r="CF103" i="1"/>
  <c r="X127" i="1" s="1"/>
  <c r="CB97" i="1"/>
  <c r="AS121" i="1" s="1"/>
  <c r="CB110" i="1"/>
  <c r="AS128" i="1" s="1"/>
  <c r="AY71" i="1"/>
  <c r="V71" i="1"/>
  <c r="V70" i="1"/>
  <c r="AY64" i="1"/>
  <c r="CB50" i="1"/>
  <c r="AS69" i="1" s="1"/>
  <c r="CF50" i="1"/>
  <c r="BA69" i="1" s="1"/>
  <c r="CB43" i="1"/>
  <c r="P68" i="1" s="1"/>
  <c r="CF44" i="1"/>
  <c r="X69" i="1" s="1"/>
  <c r="CB33" i="1"/>
  <c r="P64" i="1" s="1"/>
  <c r="CF38" i="1"/>
  <c r="BA63" i="1" s="1"/>
  <c r="CF34" i="1"/>
  <c r="X65" i="1" s="1"/>
  <c r="CF32" i="1"/>
  <c r="X63" i="1" s="1"/>
  <c r="AF103" i="1"/>
  <c r="AF109" i="1"/>
  <c r="CA111" i="1"/>
  <c r="AG129" i="1" s="1"/>
  <c r="O111" i="1"/>
  <c r="AF94" i="1"/>
  <c r="O106" i="1"/>
  <c r="O110" i="1"/>
  <c r="AF102" i="1"/>
  <c r="CA112" i="1"/>
  <c r="AG130" i="1" s="1"/>
  <c r="CA99" i="1"/>
  <c r="AG123" i="1" s="1"/>
  <c r="O94" i="1"/>
  <c r="O102" i="1"/>
  <c r="AF95" i="1"/>
  <c r="O103" i="1"/>
  <c r="CA92" i="1"/>
  <c r="D122" i="1" s="1"/>
  <c r="CA110" i="1"/>
  <c r="AG128" i="1" s="1"/>
  <c r="O107" i="1"/>
  <c r="O99" i="1"/>
  <c r="O91" i="1"/>
  <c r="CA103" i="1"/>
  <c r="D127" i="1" s="1"/>
  <c r="AF100" i="1"/>
  <c r="O90" i="1"/>
  <c r="J53" i="1"/>
  <c r="CB93" i="1"/>
  <c r="P123" i="1" s="1"/>
  <c r="CB34" i="1"/>
  <c r="P65" i="1" s="1"/>
  <c r="CB98" i="1"/>
  <c r="AS122" i="1" s="1"/>
  <c r="CB112" i="1"/>
  <c r="AS130" i="1" s="1"/>
  <c r="CB91" i="1"/>
  <c r="P121" i="1" s="1"/>
  <c r="CB111" i="1"/>
  <c r="AS129" i="1" s="1"/>
  <c r="O100" i="1"/>
  <c r="CA106" i="1"/>
  <c r="D130" i="1" s="1"/>
  <c r="O93" i="1"/>
  <c r="AF101" i="1"/>
  <c r="CA105" i="1"/>
  <c r="D129" i="1" s="1"/>
  <c r="AF108" i="1"/>
  <c r="CA104" i="1"/>
  <c r="D128" i="1" s="1"/>
  <c r="AF92" i="1"/>
  <c r="O109" i="1"/>
  <c r="O104" i="1"/>
  <c r="CA94" i="1"/>
  <c r="D124" i="1" s="1"/>
  <c r="AF97" i="1"/>
  <c r="O97" i="1"/>
  <c r="AF112" i="1"/>
  <c r="O96" i="1"/>
  <c r="AF104" i="1"/>
  <c r="CB46" i="1"/>
  <c r="P71" i="1" s="1"/>
  <c r="CB40" i="1"/>
  <c r="AS65" i="1" s="1"/>
  <c r="CB104" i="1"/>
  <c r="P128" i="1" s="1"/>
  <c r="CB99" i="1"/>
  <c r="AS123" i="1" s="1"/>
  <c r="CB100" i="1"/>
  <c r="AS124" i="1" s="1"/>
  <c r="CB94" i="1"/>
  <c r="P124" i="1" s="1"/>
  <c r="CB92" i="1"/>
  <c r="P122" i="1" s="1"/>
  <c r="CB51" i="1"/>
  <c r="AS70" i="1" s="1"/>
  <c r="CB45" i="1"/>
  <c r="P70" i="1" s="1"/>
  <c r="CB38" i="1"/>
  <c r="AS63" i="1" s="1"/>
  <c r="CB37" i="1"/>
  <c r="AS62" i="1" s="1"/>
  <c r="CB32" i="1"/>
  <c r="P63" i="1" s="1"/>
  <c r="CB31" i="1"/>
  <c r="P62" i="1" s="1"/>
  <c r="AF105" i="1"/>
  <c r="CA93" i="1"/>
  <c r="D123" i="1" s="1"/>
  <c r="AF113" i="1"/>
  <c r="AF107" i="1"/>
  <c r="O98" i="1"/>
  <c r="AF106" i="1"/>
  <c r="CA109" i="1"/>
  <c r="AG127" i="1" s="1"/>
  <c r="J91" i="1" l="1"/>
  <c r="J92" i="1"/>
  <c r="J93" i="1" l="1"/>
  <c r="J94" i="1"/>
  <c r="J95" i="1" l="1"/>
  <c r="J96" i="1"/>
  <c r="J98" i="1" l="1"/>
  <c r="J97" i="1"/>
  <c r="J100" i="1" l="1"/>
  <c r="J99" i="1"/>
  <c r="J101" i="1" l="1"/>
  <c r="J102" i="1"/>
  <c r="J103" i="1" l="1"/>
  <c r="J104" i="1"/>
  <c r="J105" i="1" l="1"/>
  <c r="J106" i="1"/>
  <c r="J107" i="1" l="1"/>
  <c r="J108" i="1"/>
  <c r="J110" i="1" l="1"/>
  <c r="J109" i="1"/>
  <c r="J111" i="1" l="1"/>
  <c r="J112" i="1"/>
  <c r="J113" i="1" s="1"/>
  <c r="J137" i="1" l="1"/>
  <c r="J141" i="1" s="1"/>
  <c r="J145" i="1"/>
  <c r="J149" i="1" s="1"/>
  <c r="J153" i="1" s="1"/>
  <c r="J157" i="1" s="1"/>
  <c r="J161" i="1" s="1"/>
  <c r="J165" i="1" s="1"/>
  <c r="J169" i="1" s="1"/>
  <c r="J173" i="1" s="1"/>
</calcChain>
</file>

<file path=xl/sharedStrings.xml><?xml version="1.0" encoding="utf-8"?>
<sst xmlns="http://schemas.openxmlformats.org/spreadsheetml/2006/main" count="550" uniqueCount="124">
  <si>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</si>
  <si>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</si>
  <si>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</si>
  <si>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</si>
  <si>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</si>
  <si>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</si>
  <si>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</si>
  <si>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</si>
  <si>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</si>
  <si>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</si>
  <si>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</si>
  <si>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</si>
  <si>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</si>
  <si>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</si>
  <si>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</si>
  <si>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</si>
  <si>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</si>
  <si>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</si>
  <si>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</si>
  <si>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</si>
  <si>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</si>
  <si>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</si>
  <si>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</si>
  <si>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</si>
  <si>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</si>
  <si>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</si>
  <si>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</si>
  <si>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</si>
  <si>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</si>
  <si>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</si>
  <si>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</si>
  <si>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</si>
  <si>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</si>
  <si>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</si>
  <si>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Grp. A</t>
  </si>
  <si>
    <t>1. Grp. B</t>
  </si>
  <si>
    <t>1. Grp. C</t>
  </si>
  <si>
    <t>1. Grp. D</t>
  </si>
  <si>
    <t>2. Grp. A</t>
  </si>
  <si>
    <t>2. Grp. B</t>
  </si>
  <si>
    <t>2. Grp. C</t>
  </si>
  <si>
    <t>2. Grp. D</t>
  </si>
  <si>
    <t>3. Grp. A</t>
  </si>
  <si>
    <t>3. Grp. B</t>
  </si>
  <si>
    <t>3. Grp. C</t>
  </si>
  <si>
    <t>3. Grp. D</t>
  </si>
  <si>
    <t>4. Grp. A</t>
  </si>
  <si>
    <t>4. Grp. B</t>
  </si>
  <si>
    <t>4. Grp. C</t>
  </si>
  <si>
    <t>4. Grp. D</t>
  </si>
  <si>
    <t>Gruppe 1</t>
  </si>
  <si>
    <t>Gruppe 2</t>
  </si>
  <si>
    <t>Gruppe 3</t>
  </si>
  <si>
    <t>Gruppe 4</t>
  </si>
  <si>
    <t>Statistik</t>
  </si>
  <si>
    <t>Anz. d. Spiele:</t>
  </si>
  <si>
    <t>Anz. d. Tore:</t>
  </si>
  <si>
    <t>Tore / Spiel:</t>
  </si>
  <si>
    <t>IV. Gruppeneinteilung Zwischenrunde</t>
  </si>
  <si>
    <t>VI. Abschlußtabellen Zwischenrunde</t>
  </si>
  <si>
    <t>VII. Endrunde</t>
  </si>
  <si>
    <t>1. Halbfinale</t>
  </si>
  <si>
    <t>1. Gruppe 1</t>
  </si>
  <si>
    <t>2. Gruppe 2</t>
  </si>
  <si>
    <t>2. Halbfinale</t>
  </si>
  <si>
    <t>2. Gruppe 1</t>
  </si>
  <si>
    <t>1. Gruppe 2</t>
  </si>
  <si>
    <t>Spiel um Platz 3 und 4</t>
  </si>
  <si>
    <t>Endspiel</t>
  </si>
  <si>
    <t>VIII. Platzierungen</t>
  </si>
  <si>
    <t>Spiel um Platz 15 und 16</t>
  </si>
  <si>
    <t>Spiel um Platz 13 und 14</t>
  </si>
  <si>
    <t>4. Gruppe 3</t>
  </si>
  <si>
    <t>4. Gruppe 4</t>
  </si>
  <si>
    <t>3. Gruppe 3</t>
  </si>
  <si>
    <t>Spiel um Platz 11 und 12</t>
  </si>
  <si>
    <t>3. Gruppe 4</t>
  </si>
  <si>
    <t>Spiel um Platz 9 und 10</t>
  </si>
  <si>
    <t>2. Gruppe 3</t>
  </si>
  <si>
    <t>2. Gruppe 4</t>
  </si>
  <si>
    <t>1. Gruppe 3</t>
  </si>
  <si>
    <t>1. Gruppe 4</t>
  </si>
  <si>
    <t>Spiel um Platz 7 und 8</t>
  </si>
  <si>
    <t>Spiel um Platz 5 und 6</t>
  </si>
  <si>
    <t>4. Gruppe 1</t>
  </si>
  <si>
    <t>4. Gruppe 2</t>
  </si>
  <si>
    <t>3. Gruppe 1</t>
  </si>
  <si>
    <t>Verlierer Spiel 53</t>
  </si>
  <si>
    <t>Verlierer Spiel 54</t>
  </si>
  <si>
    <t>Sieger Spiel 53</t>
  </si>
  <si>
    <t>Sieger Spiel 54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</si>
  <si>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</si>
  <si>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</si>
  <si>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</si>
  <si>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</si>
  <si>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</si>
  <si>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</si>
  <si>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</si>
  <si>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</si>
  <si>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</si>
  <si>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</si>
  <si>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</si>
  <si>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</si>
  <si>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V. Spielplan Zwischenrunde</t>
  </si>
  <si>
    <t>SV Heide Paderborn II</t>
  </si>
  <si>
    <t>SV Heide Paderborn III</t>
  </si>
  <si>
    <t>SV Heide Paderborn I</t>
  </si>
  <si>
    <t>Internationaler Happe Cup 2014</t>
  </si>
  <si>
    <t>Paderborn United I</t>
  </si>
  <si>
    <t>VFB Salzkotten I</t>
  </si>
  <si>
    <r>
      <t>Fußball Feldturnier für - U11</t>
    </r>
    <r>
      <rPr>
        <b/>
        <sz val="12"/>
        <rFont val="Arial"/>
        <family val="2"/>
      </rPr>
      <t xml:space="preserve"> 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</si>
  <si>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Samstag</t>
  </si>
  <si>
    <t>VFL Rheda I</t>
  </si>
  <si>
    <t>DJK Mastbruch I</t>
  </si>
  <si>
    <t>SSV Reutlingen I</t>
  </si>
  <si>
    <t>WBS Akademia Warschau (PL) I</t>
  </si>
  <si>
    <t>SV Westfalia Soest I</t>
  </si>
  <si>
    <t>SC GW Paderborn II</t>
  </si>
  <si>
    <t>TuS Egge Schwaney I</t>
  </si>
  <si>
    <t>SC Ostenland I</t>
  </si>
  <si>
    <t>DJK SSG Paderborn I</t>
  </si>
  <si>
    <t>Mährenstraße 35, 33102 Paderborn (Rasen und Kunstrasen) 6+TW (2003/2004)</t>
  </si>
  <si>
    <t>FC Wroclaw (PL)</t>
  </si>
  <si>
    <t>FC Iserlohn 46/49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</si>
</sst>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_ ;[Red]\-0\ 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8"/>
      <name val="Comic Sans MS"/>
      <family val="4"/>
    </font>
    <font>
      <sz val="7"/>
      <name val="Arial"/>
      <family val="2"/>
    </font>
    <font>
      <sz val="10"/>
      <color indexed="9"/>
      <name val="Arial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/>
    <xf numFmtId="0" fontId="0" fillId="0" borderId="0" xfId="0" applyAlignment="1"/>
    <xf numFmtId="0" fontId="2" fillId="0" borderId="5" xfId="0" applyFont="1" applyBorder="1"/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readingOrder="2"/>
    </xf>
    <xf numFmtId="165" fontId="23" fillId="0" borderId="0" xfId="0" applyNumberFormat="1" applyFont="1" applyFill="1" applyBorder="1" applyAlignment="1">
      <alignment horizontal="center" vertical="justify" readingOrder="1"/>
    </xf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27" fillId="0" borderId="0" xfId="0" applyFont="1" applyBorder="1" applyAlignment="1" applyProtection="1">
      <protection hidden="1"/>
    </xf>
    <xf numFmtId="0" fontId="16" fillId="0" borderId="0" xfId="0" applyFont="1" applyBorder="1" applyAlignment="1"/>
    <xf numFmtId="0" fontId="16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26" fillId="0" borderId="0" xfId="0" applyFont="1" applyBorder="1"/>
    <xf numFmtId="0" fontId="19" fillId="0" borderId="0" xfId="0" applyFont="1" applyBorder="1" applyAlignment="1"/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0" fontId="10" fillId="0" borderId="37" xfId="0" applyNumberFormat="1" applyFont="1" applyFill="1" applyBorder="1" applyAlignment="1">
      <alignment horizontal="center" vertical="center"/>
    </xf>
    <xf numFmtId="20" fontId="10" fillId="0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shrinkToFit="1"/>
    </xf>
    <xf numFmtId="0" fontId="9" fillId="0" borderId="35" xfId="0" applyFont="1" applyBorder="1" applyAlignment="1">
      <alignment horizontal="left" shrinkToFit="1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left" shrinkToFit="1"/>
    </xf>
    <xf numFmtId="0" fontId="9" fillId="0" borderId="33" xfId="0" applyFont="1" applyBorder="1" applyAlignment="1">
      <alignment horizontal="left" shrinkToFit="1"/>
    </xf>
    <xf numFmtId="0" fontId="9" fillId="0" borderId="5" xfId="0" applyFont="1" applyBorder="1" applyAlignment="1">
      <alignment horizontal="center" shrinkToFit="1"/>
    </xf>
    <xf numFmtId="0" fontId="9" fillId="0" borderId="5" xfId="0" applyFont="1" applyBorder="1" applyAlignment="1">
      <alignment horizontal="left" shrinkToFit="1"/>
    </xf>
    <xf numFmtId="0" fontId="9" fillId="0" borderId="34" xfId="0" applyFont="1" applyBorder="1" applyAlignment="1">
      <alignment horizontal="left" shrinkToFit="1"/>
    </xf>
    <xf numFmtId="0" fontId="15" fillId="0" borderId="3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shrinkToFi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20" fontId="10" fillId="0" borderId="23" xfId="0" applyNumberFormat="1" applyFont="1" applyFill="1" applyBorder="1" applyAlignment="1">
      <alignment horizontal="center" vertical="center"/>
    </xf>
    <xf numFmtId="20" fontId="10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2" borderId="46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shrinkToFit="1"/>
    </xf>
    <xf numFmtId="0" fontId="10" fillId="0" borderId="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5" fontId="6" fillId="0" borderId="2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3" borderId="4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43" xfId="0" applyFont="1" applyBorder="1" applyAlignment="1" applyProtection="1">
      <alignment horizontal="left" vertical="center"/>
      <protection hidden="1"/>
    </xf>
    <xf numFmtId="0" fontId="11" fillId="5" borderId="4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76480</xdr:colOff>
      <xdr:row>0</xdr:row>
      <xdr:rowOff>0</xdr:rowOff>
    </xdr:from>
    <xdr:to>
      <xdr:col>72</xdr:col>
      <xdr:colOff>144578</xdr:colOff>
      <xdr:row>12</xdr:row>
      <xdr:rowOff>60625</xdr:rowOff>
    </xdr:to>
    <xdr:pic>
      <xdr:nvPicPr>
        <xdr:cNvPr id="3" name="Grafik 2" descr="Logo SV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1034" y="0"/>
          <a:ext cx="1505352" cy="21272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57</xdr:row>
          <xdr:rowOff>38100</xdr:rowOff>
        </xdr:from>
        <xdr:to>
          <xdr:col>34</xdr:col>
          <xdr:colOff>95250</xdr:colOff>
          <xdr:row>59</xdr:row>
          <xdr:rowOff>28575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116</xdr:row>
          <xdr:rowOff>19050</xdr:rowOff>
        </xdr:from>
        <xdr:to>
          <xdr:col>34</xdr:col>
          <xdr:colOff>57150</xdr:colOff>
          <xdr:row>118</xdr:row>
          <xdr:rowOff>114300</xdr:rowOff>
        </xdr:to>
        <xdr:sp macro="" textlink="">
          <xdr:nvSpPr>
            <xdr:cNvPr id="1037" name="CommandButton5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Y196"/>
  <sheetViews>
    <sheetView showGridLines="0" tabSelected="1" topLeftCell="A103" zoomScale="112" workbookViewId="0">
      <selection activeCell="BZ21" sqref="BZ21"/>
    </sheetView>
  </sheetViews>
  <sheetFormatPr baseColWidth="10" defaultColWidth="1.7109375" defaultRowHeight="12.75" x14ac:dyDescent="0.2"/>
  <cols>
    <col min="1" max="55" width="1.7109375" customWidth="1"/>
    <col min="56" max="56" width="1.7109375" style="27" customWidth="1"/>
    <col min="57" max="57" width="1.7109375" style="39" customWidth="1"/>
    <col min="58" max="58" width="2.85546875" style="39" hidden="1" customWidth="1"/>
    <col min="59" max="59" width="2.140625" style="39" hidden="1" customWidth="1"/>
    <col min="60" max="60" width="2.85546875" style="39" hidden="1" customWidth="1"/>
    <col min="61" max="72" width="1.7109375" style="39" hidden="1" customWidth="1"/>
    <col min="73" max="73" width="2.28515625" style="39" bestFit="1" customWidth="1"/>
    <col min="74" max="74" width="1.7109375" style="39" customWidth="1"/>
    <col min="75" max="75" width="2.28515625" style="39" bestFit="1" customWidth="1"/>
    <col min="76" max="78" width="1.7109375" style="39" customWidth="1"/>
    <col min="79" max="79" width="12.42578125" style="39" customWidth="1"/>
    <col min="80" max="80" width="8" style="39" bestFit="1" customWidth="1"/>
    <col min="81" max="81" width="4.140625" style="63" bestFit="1" customWidth="1"/>
    <col min="82" max="82" width="1.7109375" style="63" bestFit="1" customWidth="1"/>
    <col min="83" max="83" width="4.140625" style="63" bestFit="1" customWidth="1"/>
    <col min="84" max="88" width="6.28515625" style="63" customWidth="1"/>
    <col min="89" max="90" width="1.7109375" style="63" customWidth="1"/>
    <col min="91" max="103" width="1.7109375" style="25" customWidth="1"/>
  </cols>
  <sheetData>
    <row r="1" spans="1:103" ht="7.5" customHeight="1" x14ac:dyDescent="0.2">
      <c r="BD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 x14ac:dyDescent="0.2">
      <c r="A2" s="176" t="s">
        <v>107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BD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103" s="16" customFormat="1" ht="27" x14ac:dyDescent="0.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103" s="2" customFormat="1" ht="15.75" x14ac:dyDescent="0.2">
      <c r="A4" s="208" t="s">
        <v>110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65"/>
      <c r="CD4" s="65"/>
      <c r="CE4" s="65"/>
      <c r="CF4" s="65"/>
      <c r="CG4" s="65"/>
      <c r="CH4" s="65"/>
      <c r="CI4" s="65"/>
      <c r="CJ4" s="65"/>
      <c r="CK4" s="65"/>
      <c r="CL4" s="65"/>
    </row>
    <row r="5" spans="1:103" s="2" customFormat="1" ht="6" customHeight="1" x14ac:dyDescent="0.2"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65"/>
      <c r="CD5" s="65"/>
      <c r="CE5" s="65"/>
      <c r="CF5" s="65"/>
      <c r="CG5" s="65"/>
      <c r="CH5" s="65"/>
      <c r="CI5" s="65"/>
      <c r="CJ5" s="65"/>
      <c r="CK5" s="65"/>
      <c r="CL5" s="65"/>
    </row>
    <row r="6" spans="1:103" s="2" customFormat="1" ht="15.75" x14ac:dyDescent="0.25">
      <c r="L6" s="3" t="s">
        <v>0</v>
      </c>
      <c r="M6" s="203" t="s">
        <v>111</v>
      </c>
      <c r="N6" s="203"/>
      <c r="O6" s="203"/>
      <c r="P6" s="203"/>
      <c r="Q6" s="203"/>
      <c r="R6" s="203"/>
      <c r="S6" s="203"/>
      <c r="T6" s="203"/>
      <c r="U6" s="2" t="s">
        <v>1</v>
      </c>
      <c r="Y6" s="204">
        <v>41811</v>
      </c>
      <c r="Z6" s="204"/>
      <c r="AA6" s="204"/>
      <c r="AB6" s="204"/>
      <c r="AC6" s="204"/>
      <c r="AD6" s="204"/>
      <c r="AE6" s="204"/>
      <c r="AF6" s="204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65"/>
      <c r="CD6" s="65"/>
      <c r="CE6" s="65"/>
      <c r="CF6" s="65"/>
      <c r="CG6" s="65"/>
      <c r="CH6" s="65"/>
      <c r="CI6" s="65"/>
      <c r="CJ6" s="65"/>
      <c r="CK6" s="65"/>
      <c r="CL6" s="65"/>
    </row>
    <row r="7" spans="1:103" s="2" customFormat="1" ht="6" customHeight="1" x14ac:dyDescent="0.2"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65"/>
      <c r="CD7" s="65"/>
      <c r="CE7" s="65"/>
      <c r="CF7" s="65"/>
      <c r="CG7" s="65"/>
      <c r="CH7" s="65"/>
      <c r="CI7" s="65"/>
      <c r="CJ7" s="65"/>
      <c r="CK7" s="65"/>
      <c r="CL7" s="65"/>
    </row>
    <row r="8" spans="1:103" s="2" customFormat="1" ht="15" x14ac:dyDescent="0.2">
      <c r="B8" s="205" t="s">
        <v>121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65"/>
      <c r="CD8" s="65"/>
      <c r="CE8" s="65"/>
      <c r="CF8" s="65"/>
      <c r="CG8" s="65"/>
      <c r="CH8" s="65"/>
      <c r="CI8" s="65"/>
      <c r="CJ8" s="65"/>
      <c r="CK8" s="65"/>
      <c r="CL8" s="65"/>
    </row>
    <row r="9" spans="1:103" s="2" customFormat="1" ht="6" customHeight="1" x14ac:dyDescent="0.2"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65"/>
      <c r="CD9" s="65"/>
      <c r="CE9" s="65"/>
      <c r="CF9" s="65"/>
      <c r="CG9" s="65"/>
      <c r="CH9" s="65"/>
      <c r="CI9" s="65"/>
      <c r="CJ9" s="65"/>
      <c r="CK9" s="65"/>
      <c r="CL9" s="65"/>
    </row>
    <row r="10" spans="1:103" s="2" customFormat="1" ht="15.75" x14ac:dyDescent="0.25">
      <c r="G10" s="6" t="s">
        <v>2</v>
      </c>
      <c r="H10" s="207">
        <v>0.41666666666666669</v>
      </c>
      <c r="I10" s="207"/>
      <c r="J10" s="207"/>
      <c r="K10" s="207"/>
      <c r="L10" s="207"/>
      <c r="M10" s="7" t="s">
        <v>3</v>
      </c>
      <c r="T10" s="6" t="s">
        <v>4</v>
      </c>
      <c r="U10" s="202">
        <v>1</v>
      </c>
      <c r="V10" s="202"/>
      <c r="W10" s="20" t="s">
        <v>29</v>
      </c>
      <c r="X10" s="206">
        <v>8.3333333333333332E-3</v>
      </c>
      <c r="Y10" s="206"/>
      <c r="Z10" s="206"/>
      <c r="AA10" s="206"/>
      <c r="AB10" s="206"/>
      <c r="AC10" s="7" t="s">
        <v>5</v>
      </c>
      <c r="AK10" s="6" t="s">
        <v>6</v>
      </c>
      <c r="AL10" s="206">
        <v>2.0833333333333333E-3</v>
      </c>
      <c r="AM10" s="206"/>
      <c r="AN10" s="206"/>
      <c r="AO10" s="206"/>
      <c r="AP10" s="206"/>
      <c r="AQ10" s="7" t="s">
        <v>5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65"/>
      <c r="CD10" s="65"/>
      <c r="CE10" s="65"/>
      <c r="CF10" s="65"/>
      <c r="CG10" s="65"/>
      <c r="CH10" s="65"/>
      <c r="CI10" s="65"/>
      <c r="CJ10" s="65"/>
      <c r="CK10" s="65"/>
      <c r="CL10" s="65"/>
    </row>
    <row r="11" spans="1:103" ht="9" customHeight="1" x14ac:dyDescent="0.2">
      <c r="BD11" s="25"/>
    </row>
    <row r="12" spans="1:103" ht="6" customHeight="1" x14ac:dyDescent="0.2">
      <c r="BD12" s="25"/>
    </row>
    <row r="13" spans="1:103" x14ac:dyDescent="0.2">
      <c r="B13" s="1" t="s">
        <v>7</v>
      </c>
      <c r="BD13" s="25"/>
    </row>
    <row r="14" spans="1:103" ht="6" customHeight="1" thickBot="1" x14ac:dyDescent="0.25">
      <c r="BD14" s="25"/>
    </row>
    <row r="15" spans="1:103" ht="16.5" thickBot="1" x14ac:dyDescent="0.3">
      <c r="B15" s="185" t="s">
        <v>12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E15" s="185" t="s">
        <v>13</v>
      </c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7"/>
      <c r="BD15" s="25"/>
    </row>
    <row r="16" spans="1:103" ht="15" x14ac:dyDescent="0.2">
      <c r="B16" s="179" t="s">
        <v>8</v>
      </c>
      <c r="C16" s="180"/>
      <c r="D16" s="146" t="s">
        <v>106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81"/>
      <c r="Z16" s="182"/>
      <c r="AE16" s="179" t="s">
        <v>8</v>
      </c>
      <c r="AF16" s="180"/>
      <c r="AG16" s="146" t="s">
        <v>112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81"/>
      <c r="BC16" s="182"/>
      <c r="BD16" s="25"/>
    </row>
    <row r="17" spans="2:103" ht="15" x14ac:dyDescent="0.2">
      <c r="B17" s="179" t="s">
        <v>9</v>
      </c>
      <c r="C17" s="180"/>
      <c r="D17" s="146" t="s">
        <v>108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81"/>
      <c r="Z17" s="182"/>
      <c r="AE17" s="179" t="s">
        <v>9</v>
      </c>
      <c r="AF17" s="180"/>
      <c r="AG17" s="146" t="s">
        <v>115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81"/>
      <c r="BC17" s="182"/>
      <c r="BD17" s="25"/>
    </row>
    <row r="18" spans="2:103" ht="15" x14ac:dyDescent="0.2">
      <c r="B18" s="179" t="s">
        <v>10</v>
      </c>
      <c r="C18" s="180"/>
      <c r="D18" s="146" t="s">
        <v>123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81"/>
      <c r="Z18" s="182"/>
      <c r="AE18" s="179" t="s">
        <v>10</v>
      </c>
      <c r="AF18" s="180"/>
      <c r="AG18" s="146" t="s">
        <v>117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81"/>
      <c r="BC18" s="182"/>
      <c r="BD18" s="25"/>
    </row>
    <row r="19" spans="2:103" ht="15.75" thickBot="1" x14ac:dyDescent="0.25">
      <c r="B19" s="192" t="s">
        <v>11</v>
      </c>
      <c r="C19" s="193"/>
      <c r="D19" s="194" t="s">
        <v>119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5"/>
      <c r="Z19" s="196"/>
      <c r="AE19" s="188" t="s">
        <v>11</v>
      </c>
      <c r="AF19" s="189"/>
      <c r="AG19" s="149" t="s">
        <v>120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90"/>
      <c r="BC19" s="191"/>
      <c r="BD19" s="25"/>
    </row>
    <row r="20" spans="2:103" ht="6" customHeight="1" thickBot="1" x14ac:dyDescent="0.25">
      <c r="BD20" s="25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</row>
    <row r="21" spans="2:103" ht="16.5" thickBot="1" x14ac:dyDescent="0.3">
      <c r="B21" s="185" t="s">
        <v>30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E21" s="185" t="s">
        <v>31</v>
      </c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7"/>
      <c r="BD21" s="25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103" ht="15" x14ac:dyDescent="0.2">
      <c r="B22" s="179" t="s">
        <v>8</v>
      </c>
      <c r="C22" s="180"/>
      <c r="D22" s="146" t="s">
        <v>113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81"/>
      <c r="Z22" s="182"/>
      <c r="AE22" s="179" t="s">
        <v>8</v>
      </c>
      <c r="AF22" s="180"/>
      <c r="AG22" s="146" t="s">
        <v>114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81"/>
      <c r="BC22" s="182"/>
      <c r="BD22" s="25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</row>
    <row r="23" spans="2:103" ht="15" x14ac:dyDescent="0.2">
      <c r="B23" s="179" t="s">
        <v>9</v>
      </c>
      <c r="C23" s="180"/>
      <c r="D23" s="146" t="s">
        <v>116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81"/>
      <c r="Z23" s="182"/>
      <c r="AE23" s="179" t="s">
        <v>9</v>
      </c>
      <c r="AF23" s="180"/>
      <c r="AG23" s="146" t="s">
        <v>109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81"/>
      <c r="BC23" s="182"/>
      <c r="BD23" s="25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2:103" ht="15" x14ac:dyDescent="0.2">
      <c r="B24" s="179" t="s">
        <v>10</v>
      </c>
      <c r="C24" s="180"/>
      <c r="D24" s="146" t="s">
        <v>104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81"/>
      <c r="Z24" s="182"/>
      <c r="AE24" s="179" t="s">
        <v>10</v>
      </c>
      <c r="AF24" s="180"/>
      <c r="AG24" s="146" t="s">
        <v>118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81"/>
      <c r="BC24" s="182"/>
      <c r="BD24" s="25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2:103" ht="15.75" thickBot="1" x14ac:dyDescent="0.25">
      <c r="B25" s="188" t="s">
        <v>11</v>
      </c>
      <c r="C25" s="189"/>
      <c r="D25" s="149" t="s">
        <v>122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90"/>
      <c r="Z25" s="191"/>
      <c r="AE25" s="188" t="s">
        <v>11</v>
      </c>
      <c r="AF25" s="189"/>
      <c r="AG25" s="149" t="s">
        <v>105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90"/>
      <c r="BC25" s="191"/>
      <c r="BD25" s="25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7" spans="2:103" x14ac:dyDescent="0.2">
      <c r="B27" s="1" t="s">
        <v>24</v>
      </c>
      <c r="N27" s="19"/>
      <c r="BD27" s="25"/>
    </row>
    <row r="28" spans="2:103" ht="6" customHeight="1" thickBot="1" x14ac:dyDescent="0.25">
      <c r="BD28" s="25"/>
    </row>
    <row r="29" spans="2:103" s="4" customFormat="1" ht="16.5" customHeight="1" thickBot="1" x14ac:dyDescent="0.25">
      <c r="B29" s="197" t="s">
        <v>14</v>
      </c>
      <c r="C29" s="198"/>
      <c r="D29" s="177" t="s">
        <v>15</v>
      </c>
      <c r="E29" s="115"/>
      <c r="F29" s="178"/>
      <c r="G29" s="177" t="s">
        <v>16</v>
      </c>
      <c r="H29" s="115"/>
      <c r="I29" s="178"/>
      <c r="J29" s="177" t="s">
        <v>18</v>
      </c>
      <c r="K29" s="115"/>
      <c r="L29" s="115"/>
      <c r="M29" s="115"/>
      <c r="N29" s="178"/>
      <c r="O29" s="177" t="s">
        <v>19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78"/>
      <c r="AW29" s="177" t="s">
        <v>22</v>
      </c>
      <c r="AX29" s="115"/>
      <c r="AY29" s="115"/>
      <c r="AZ29" s="115"/>
      <c r="BA29" s="178"/>
      <c r="BB29" s="183"/>
      <c r="BC29" s="184"/>
      <c r="BD29" s="26"/>
      <c r="BE29" s="47"/>
      <c r="BF29" s="42"/>
      <c r="BG29" s="43"/>
      <c r="BH29" s="4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2:103" s="5" customFormat="1" ht="15.95" customHeight="1" x14ac:dyDescent="0.2">
      <c r="B30" s="165">
        <v>1</v>
      </c>
      <c r="C30" s="166"/>
      <c r="D30" s="166">
        <v>1</v>
      </c>
      <c r="E30" s="166"/>
      <c r="F30" s="166"/>
      <c r="G30" s="166" t="s">
        <v>17</v>
      </c>
      <c r="H30" s="166"/>
      <c r="I30" s="166"/>
      <c r="J30" s="167">
        <f>$H$10</f>
        <v>0.41666666666666669</v>
      </c>
      <c r="K30" s="167"/>
      <c r="L30" s="167"/>
      <c r="M30" s="167"/>
      <c r="N30" s="168"/>
      <c r="O30" s="169" t="str">
        <f>D16</f>
        <v>SV Heide Paderborn I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" t="s">
        <v>21</v>
      </c>
      <c r="AF30" s="170" t="str">
        <f>D17</f>
        <v>Paderborn United I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1"/>
      <c r="AW30" s="172"/>
      <c r="AX30" s="173"/>
      <c r="AY30" s="17" t="s">
        <v>20</v>
      </c>
      <c r="AZ30" s="173"/>
      <c r="BA30" s="174"/>
      <c r="BB30" s="172"/>
      <c r="BC30" s="175"/>
      <c r="BE30" s="44"/>
      <c r="BF30" s="45"/>
      <c r="BG30" s="45"/>
      <c r="BH30" s="45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6" t="str">
        <f t="shared" ref="BU30:BU53" si="0">IF(ISBLANK(AZ30),"0",IF(AW30&gt;AZ30,3,IF(AW30=AZ30,1,0)))</f>
        <v>0</v>
      </c>
      <c r="BV30" s="46" t="s">
        <v>20</v>
      </c>
      <c r="BW30" s="46" t="str">
        <f t="shared" ref="BW30:BW53" si="1">IF(ISBLANK(AZ30),"0",IF(AZ30&gt;AW30,3,IF(AZ30=AW30,1,0)))</f>
        <v>0</v>
      </c>
      <c r="BX30" s="44"/>
      <c r="BY30" s="44"/>
      <c r="BZ30" s="44"/>
      <c r="CA30" s="58" t="s">
        <v>12</v>
      </c>
      <c r="CB30" s="44" t="s">
        <v>25</v>
      </c>
      <c r="CC30" s="79" t="s">
        <v>26</v>
      </c>
      <c r="CD30" s="79"/>
      <c r="CE30" s="79"/>
      <c r="CF30" s="66" t="s">
        <v>27</v>
      </c>
      <c r="CG30" s="67"/>
      <c r="CH30" s="67"/>
      <c r="CI30" s="67"/>
      <c r="CJ30" s="67"/>
      <c r="CK30" s="67"/>
      <c r="CL30" s="67"/>
    </row>
    <row r="31" spans="2:103" s="4" customFormat="1" ht="15.95" customHeight="1" x14ac:dyDescent="0.2">
      <c r="B31" s="156">
        <v>2</v>
      </c>
      <c r="C31" s="157"/>
      <c r="D31" s="157">
        <v>2</v>
      </c>
      <c r="E31" s="157"/>
      <c r="F31" s="157"/>
      <c r="G31" s="157" t="s">
        <v>17</v>
      </c>
      <c r="H31" s="157"/>
      <c r="I31" s="157"/>
      <c r="J31" s="158">
        <f>$J$30</f>
        <v>0.41666666666666669</v>
      </c>
      <c r="K31" s="158"/>
      <c r="L31" s="158"/>
      <c r="M31" s="158"/>
      <c r="N31" s="159"/>
      <c r="O31" s="160" t="str">
        <f>D18</f>
        <v>FC Iserlohn 46/49 I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8" t="s">
        <v>21</v>
      </c>
      <c r="AF31" s="161" t="str">
        <f>D19</f>
        <v>SC Ostenland I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117"/>
      <c r="AX31" s="163"/>
      <c r="AY31" s="8" t="s">
        <v>20</v>
      </c>
      <c r="AZ31" s="163"/>
      <c r="BA31" s="164"/>
      <c r="BB31" s="117"/>
      <c r="BC31" s="118"/>
      <c r="BD31" s="26"/>
      <c r="BE31" s="44"/>
      <c r="BF31" s="45"/>
      <c r="BG31" s="45"/>
      <c r="BH31" s="45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6" t="str">
        <f t="shared" si="0"/>
        <v>0</v>
      </c>
      <c r="BV31" s="44" t="s">
        <v>20</v>
      </c>
      <c r="BW31" s="46" t="str">
        <f t="shared" si="1"/>
        <v>0</v>
      </c>
      <c r="BX31" s="44"/>
      <c r="BY31" s="44"/>
      <c r="BZ31" s="44"/>
      <c r="CA31" s="44" t="str">
        <f>$D$16</f>
        <v>SV Heide Paderborn I</v>
      </c>
      <c r="CB31" s="46">
        <f>SUM($BU$30+$BW$38+$BU$46)</f>
        <v>0</v>
      </c>
      <c r="CC31" s="47">
        <f>SUM($AW$30+$AZ$38+$AW$46)</f>
        <v>0</v>
      </c>
      <c r="CD31" s="48" t="s">
        <v>20</v>
      </c>
      <c r="CE31" s="49">
        <f>SUM($AZ$30+$AW$38+$AZ$46)</f>
        <v>0</v>
      </c>
      <c r="CF31" s="68">
        <f>SUM(CC31-CE31)</f>
        <v>0</v>
      </c>
      <c r="CG31" s="47"/>
      <c r="CH31" s="47"/>
      <c r="CI31" s="47"/>
      <c r="CJ31" s="47"/>
      <c r="CK31" s="47"/>
      <c r="CL31" s="47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2:103" s="4" customFormat="1" ht="15.95" customHeight="1" x14ac:dyDescent="0.2">
      <c r="B32" s="128">
        <v>3</v>
      </c>
      <c r="C32" s="129"/>
      <c r="D32" s="129">
        <v>3</v>
      </c>
      <c r="E32" s="129"/>
      <c r="F32" s="129"/>
      <c r="G32" s="129" t="s">
        <v>23</v>
      </c>
      <c r="H32" s="129"/>
      <c r="I32" s="129"/>
      <c r="J32" s="130">
        <f>J31</f>
        <v>0.41666666666666669</v>
      </c>
      <c r="K32" s="130"/>
      <c r="L32" s="130"/>
      <c r="M32" s="130"/>
      <c r="N32" s="131"/>
      <c r="O32" s="132" t="str">
        <f>AG16</f>
        <v>VFL Rheda I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9" t="s">
        <v>21</v>
      </c>
      <c r="AF32" s="133" t="str">
        <f>AG17</f>
        <v>WBS Akademia Warschau (PL) I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  <c r="AW32" s="119"/>
      <c r="AX32" s="120"/>
      <c r="AY32" s="9" t="s">
        <v>20</v>
      </c>
      <c r="AZ32" s="120"/>
      <c r="BA32" s="121"/>
      <c r="BB32" s="119"/>
      <c r="BC32" s="135"/>
      <c r="BD32" s="26"/>
      <c r="BE32" s="44"/>
      <c r="BF32" s="45"/>
      <c r="BG32" s="45"/>
      <c r="BH32" s="45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6" t="str">
        <f t="shared" si="0"/>
        <v>0</v>
      </c>
      <c r="BV32" s="44" t="s">
        <v>20</v>
      </c>
      <c r="BW32" s="46" t="str">
        <f t="shared" si="1"/>
        <v>0</v>
      </c>
      <c r="BX32" s="44"/>
      <c r="BY32" s="44"/>
      <c r="BZ32" s="44"/>
      <c r="CA32" s="44" t="str">
        <f>$D$17</f>
        <v>Paderborn United I</v>
      </c>
      <c r="CB32" s="46">
        <f>SUM($BW$30+$BU$39+$BU$47)</f>
        <v>0</v>
      </c>
      <c r="CC32" s="47">
        <f>SUM($AZ$30+$AW$39+$AW$47)</f>
        <v>0</v>
      </c>
      <c r="CD32" s="48" t="s">
        <v>20</v>
      </c>
      <c r="CE32" s="49">
        <f>SUM($AW$30+$AZ$39+$AZ$47)</f>
        <v>0</v>
      </c>
      <c r="CF32" s="68">
        <f>SUM(CC32-CE32)</f>
        <v>0</v>
      </c>
      <c r="CG32" s="47"/>
      <c r="CH32" s="47"/>
      <c r="CI32" s="47"/>
      <c r="CJ32" s="47"/>
      <c r="CK32" s="47"/>
      <c r="CL32" s="47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2:103" s="4" customFormat="1" ht="15.95" customHeight="1" thickBot="1" x14ac:dyDescent="0.25">
      <c r="B33" s="124">
        <v>4</v>
      </c>
      <c r="C33" s="125"/>
      <c r="D33" s="125">
        <v>4</v>
      </c>
      <c r="E33" s="125"/>
      <c r="F33" s="125"/>
      <c r="G33" s="125" t="s">
        <v>23</v>
      </c>
      <c r="H33" s="125"/>
      <c r="I33" s="125"/>
      <c r="J33" s="126">
        <f>$J$32</f>
        <v>0.41666666666666669</v>
      </c>
      <c r="K33" s="126"/>
      <c r="L33" s="126"/>
      <c r="M33" s="126"/>
      <c r="N33" s="127"/>
      <c r="O33" s="122" t="str">
        <f>AG18</f>
        <v>SC GW Paderborn II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0" t="s">
        <v>21</v>
      </c>
      <c r="AF33" s="123" t="str">
        <f>AG19</f>
        <v>DJK SSG Paderborn I</v>
      </c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38"/>
      <c r="AW33" s="136"/>
      <c r="AX33" s="139"/>
      <c r="AY33" s="10" t="s">
        <v>20</v>
      </c>
      <c r="AZ33" s="139"/>
      <c r="BA33" s="140"/>
      <c r="BB33" s="136"/>
      <c r="BC33" s="137"/>
      <c r="BD33" s="26"/>
      <c r="BE33" s="44"/>
      <c r="BF33" s="45"/>
      <c r="BG33" s="45"/>
      <c r="BH33" s="45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6" t="str">
        <f t="shared" si="0"/>
        <v>0</v>
      </c>
      <c r="BV33" s="44" t="s">
        <v>20</v>
      </c>
      <c r="BW33" s="46" t="str">
        <f t="shared" si="1"/>
        <v>0</v>
      </c>
      <c r="BX33" s="44"/>
      <c r="BY33" s="44"/>
      <c r="BZ33" s="44"/>
      <c r="CA33" s="44" t="str">
        <f>$D$18</f>
        <v>FC Iserlohn 46/49 I</v>
      </c>
      <c r="CB33" s="46">
        <f>SUM($BU$31+$BW$39+$BW$46)</f>
        <v>0</v>
      </c>
      <c r="CC33" s="47">
        <f>SUM($AW$31+$AZ$39+$AZ$46)</f>
        <v>0</v>
      </c>
      <c r="CD33" s="48" t="s">
        <v>20</v>
      </c>
      <c r="CE33" s="49">
        <f>SUM($AZ$31+$AW$39+$AW$46)</f>
        <v>0</v>
      </c>
      <c r="CF33" s="68">
        <f>SUM(CC33-CE33)</f>
        <v>0</v>
      </c>
      <c r="CG33" s="47"/>
      <c r="CH33" s="47"/>
      <c r="CI33" s="47"/>
      <c r="CJ33" s="47"/>
      <c r="CK33" s="47"/>
      <c r="CL33" s="47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2:103" s="4" customFormat="1" ht="15.95" customHeight="1" x14ac:dyDescent="0.2">
      <c r="B34" s="165">
        <v>5</v>
      </c>
      <c r="C34" s="166"/>
      <c r="D34" s="166">
        <v>1</v>
      </c>
      <c r="E34" s="166"/>
      <c r="F34" s="166"/>
      <c r="G34" s="166" t="s">
        <v>32</v>
      </c>
      <c r="H34" s="166"/>
      <c r="I34" s="166"/>
      <c r="J34" s="167">
        <f>J33+$U$10*$X$10+$AL$10</f>
        <v>0.42708333333333337</v>
      </c>
      <c r="K34" s="167"/>
      <c r="L34" s="167"/>
      <c r="M34" s="167"/>
      <c r="N34" s="168"/>
      <c r="O34" s="169" t="str">
        <f>D22</f>
        <v>DJK Mastbruch I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" t="s">
        <v>21</v>
      </c>
      <c r="AF34" s="170" t="str">
        <f>D23</f>
        <v>SV Westfalia Soest I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AX34" s="173"/>
      <c r="AY34" s="17" t="s">
        <v>20</v>
      </c>
      <c r="AZ34" s="173"/>
      <c r="BA34" s="174"/>
      <c r="BB34" s="172"/>
      <c r="BC34" s="175"/>
      <c r="BD34" s="26"/>
      <c r="BE34" s="44"/>
      <c r="BF34" s="45"/>
      <c r="BG34" s="45"/>
      <c r="BH34" s="45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6" t="str">
        <f t="shared" si="0"/>
        <v>0</v>
      </c>
      <c r="BV34" s="44" t="s">
        <v>20</v>
      </c>
      <c r="BW34" s="46" t="str">
        <f t="shared" si="1"/>
        <v>0</v>
      </c>
      <c r="BX34" s="44"/>
      <c r="BY34" s="44"/>
      <c r="BZ34" s="44"/>
      <c r="CA34" s="44" t="str">
        <f>$D$19</f>
        <v>SC Ostenland I</v>
      </c>
      <c r="CB34" s="46">
        <f>SUM($BW$31+$BU$38+$BW$47)</f>
        <v>0</v>
      </c>
      <c r="CC34" s="47">
        <f>SUM($AZ$31+$AW$38+$AZ$47)</f>
        <v>0</v>
      </c>
      <c r="CD34" s="48" t="s">
        <v>20</v>
      </c>
      <c r="CE34" s="49">
        <f>SUM($AW$31+$AZ$38+$AW$47)</f>
        <v>0</v>
      </c>
      <c r="CF34" s="68">
        <f>SUM(CC34-CE34)</f>
        <v>0</v>
      </c>
      <c r="CG34" s="47"/>
      <c r="CH34" s="47"/>
      <c r="CI34" s="47"/>
      <c r="CJ34" s="47"/>
      <c r="CK34" s="47"/>
      <c r="CL34" s="47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2:103" s="4" customFormat="1" ht="15.95" customHeight="1" x14ac:dyDescent="0.2">
      <c r="B35" s="156">
        <v>6</v>
      </c>
      <c r="C35" s="157"/>
      <c r="D35" s="157">
        <v>2</v>
      </c>
      <c r="E35" s="157"/>
      <c r="F35" s="157"/>
      <c r="G35" s="157" t="s">
        <v>32</v>
      </c>
      <c r="H35" s="157"/>
      <c r="I35" s="157"/>
      <c r="J35" s="158">
        <f>$J$34</f>
        <v>0.42708333333333337</v>
      </c>
      <c r="K35" s="158"/>
      <c r="L35" s="158"/>
      <c r="M35" s="158"/>
      <c r="N35" s="159"/>
      <c r="O35" s="160" t="str">
        <f>D24</f>
        <v>SV Heide Paderborn II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8" t="s">
        <v>21</v>
      </c>
      <c r="AF35" s="161" t="str">
        <f>D25</f>
        <v>FC Wroclaw (PL)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17"/>
      <c r="AX35" s="163"/>
      <c r="AY35" s="8" t="s">
        <v>20</v>
      </c>
      <c r="AZ35" s="163"/>
      <c r="BA35" s="164"/>
      <c r="BB35" s="117"/>
      <c r="BC35" s="118"/>
      <c r="BD35" s="26"/>
      <c r="BE35" s="44"/>
      <c r="BF35" s="45"/>
      <c r="BG35" s="45"/>
      <c r="BH35" s="45"/>
      <c r="BI35" s="44"/>
      <c r="BJ35" s="44"/>
      <c r="BK35" s="39"/>
      <c r="BL35" s="39"/>
      <c r="BM35" s="39"/>
      <c r="BN35" s="39"/>
      <c r="BO35" s="39"/>
      <c r="BP35" s="39"/>
      <c r="BQ35" s="39"/>
      <c r="BR35" s="39"/>
      <c r="BS35" s="39"/>
      <c r="BT35" s="44"/>
      <c r="BU35" s="46" t="str">
        <f t="shared" si="0"/>
        <v>0</v>
      </c>
      <c r="BV35" s="44" t="s">
        <v>20</v>
      </c>
      <c r="BW35" s="46" t="str">
        <f t="shared" si="1"/>
        <v>0</v>
      </c>
      <c r="BX35" s="44"/>
      <c r="BY35" s="44"/>
      <c r="BZ35" s="44"/>
      <c r="CA35" s="44"/>
      <c r="CB35" s="44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2:103" s="4" customFormat="1" ht="15.95" customHeight="1" x14ac:dyDescent="0.2">
      <c r="B36" s="128">
        <v>7</v>
      </c>
      <c r="C36" s="129"/>
      <c r="D36" s="129">
        <v>3</v>
      </c>
      <c r="E36" s="129"/>
      <c r="F36" s="129"/>
      <c r="G36" s="129" t="s">
        <v>33</v>
      </c>
      <c r="H36" s="129"/>
      <c r="I36" s="129"/>
      <c r="J36" s="130">
        <f>J35</f>
        <v>0.42708333333333337</v>
      </c>
      <c r="K36" s="130"/>
      <c r="L36" s="130"/>
      <c r="M36" s="130"/>
      <c r="N36" s="131"/>
      <c r="O36" s="132" t="str">
        <f>AG22</f>
        <v>SSV Reutlingen I</v>
      </c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9" t="s">
        <v>21</v>
      </c>
      <c r="AF36" s="133" t="str">
        <f>AG23</f>
        <v>VFB Salzkotten I</v>
      </c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  <c r="AW36" s="119"/>
      <c r="AX36" s="120"/>
      <c r="AY36" s="9" t="s">
        <v>20</v>
      </c>
      <c r="AZ36" s="120"/>
      <c r="BA36" s="121"/>
      <c r="BB36" s="119"/>
      <c r="BC36" s="135"/>
      <c r="BD36" s="18"/>
      <c r="BE36" s="44"/>
      <c r="BF36" s="45"/>
      <c r="BG36" s="45"/>
      <c r="BH36" s="45"/>
      <c r="BI36" s="44"/>
      <c r="BJ36" s="44"/>
      <c r="BK36" s="50"/>
      <c r="BL36" s="50"/>
      <c r="BM36" s="51"/>
      <c r="BN36" s="52"/>
      <c r="BO36" s="52"/>
      <c r="BP36" s="53"/>
      <c r="BQ36" s="52"/>
      <c r="BR36" s="54"/>
      <c r="BS36" s="44"/>
      <c r="BT36" s="44"/>
      <c r="BU36" s="46" t="str">
        <f t="shared" si="0"/>
        <v>0</v>
      </c>
      <c r="BV36" s="44" t="s">
        <v>20</v>
      </c>
      <c r="BW36" s="46" t="str">
        <f t="shared" si="1"/>
        <v>0</v>
      </c>
      <c r="BX36" s="44"/>
      <c r="BY36" s="44"/>
      <c r="BZ36" s="44"/>
      <c r="CA36" s="58" t="s">
        <v>13</v>
      </c>
      <c r="CB36" s="44" t="s">
        <v>25</v>
      </c>
      <c r="CC36" s="79" t="s">
        <v>26</v>
      </c>
      <c r="CD36" s="79"/>
      <c r="CE36" s="79"/>
      <c r="CF36" s="66" t="s">
        <v>27</v>
      </c>
      <c r="CG36" s="47"/>
      <c r="CH36" s="47"/>
      <c r="CI36" s="47"/>
      <c r="CJ36" s="47"/>
      <c r="CK36" s="47"/>
      <c r="CL36" s="47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2:103" s="4" customFormat="1" ht="15.95" customHeight="1" thickBot="1" x14ac:dyDescent="0.25">
      <c r="B37" s="124">
        <v>8</v>
      </c>
      <c r="C37" s="125"/>
      <c r="D37" s="125">
        <v>4</v>
      </c>
      <c r="E37" s="125"/>
      <c r="F37" s="125"/>
      <c r="G37" s="125" t="s">
        <v>33</v>
      </c>
      <c r="H37" s="125"/>
      <c r="I37" s="125"/>
      <c r="J37" s="126">
        <f>$J$36</f>
        <v>0.42708333333333337</v>
      </c>
      <c r="K37" s="126"/>
      <c r="L37" s="126"/>
      <c r="M37" s="126"/>
      <c r="N37" s="127"/>
      <c r="O37" s="122" t="str">
        <f>AG24</f>
        <v>TuS Egge Schwaney I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0" t="s">
        <v>21</v>
      </c>
      <c r="AF37" s="123" t="str">
        <f>AG25</f>
        <v>SV Heide Paderborn III</v>
      </c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38"/>
      <c r="AW37" s="136"/>
      <c r="AX37" s="139"/>
      <c r="AY37" s="10" t="s">
        <v>20</v>
      </c>
      <c r="AZ37" s="139"/>
      <c r="BA37" s="140"/>
      <c r="BB37" s="136"/>
      <c r="BC37" s="137"/>
      <c r="BD37" s="18"/>
      <c r="BE37" s="44"/>
      <c r="BF37" s="45"/>
      <c r="BG37" s="45"/>
      <c r="BH37" s="45"/>
      <c r="BI37" s="44"/>
      <c r="BJ37" s="44"/>
      <c r="BK37" s="50"/>
      <c r="BL37" s="50"/>
      <c r="BM37" s="51"/>
      <c r="BN37" s="52"/>
      <c r="BO37" s="52"/>
      <c r="BP37" s="53"/>
      <c r="BQ37" s="52"/>
      <c r="BR37" s="54"/>
      <c r="BS37" s="44"/>
      <c r="BT37" s="44"/>
      <c r="BU37" s="46" t="str">
        <f t="shared" si="0"/>
        <v>0</v>
      </c>
      <c r="BV37" s="44" t="s">
        <v>20</v>
      </c>
      <c r="BW37" s="46" t="str">
        <f t="shared" si="1"/>
        <v>0</v>
      </c>
      <c r="BX37" s="44"/>
      <c r="BY37" s="44"/>
      <c r="BZ37" s="44"/>
      <c r="CA37" s="44" t="str">
        <f>$AG$16</f>
        <v>VFL Rheda I</v>
      </c>
      <c r="CB37" s="46">
        <f>SUM($BU$32+$BW$40+$BU$48)</f>
        <v>0</v>
      </c>
      <c r="CC37" s="47">
        <f>SUM($AW$32+$AZ$40+$AW$48)</f>
        <v>0</v>
      </c>
      <c r="CD37" s="48" t="s">
        <v>20</v>
      </c>
      <c r="CE37" s="49">
        <f>SUM($AZ$32+$AW$40+$AZ$48)</f>
        <v>0</v>
      </c>
      <c r="CF37" s="68">
        <f>SUM(CC37-CE37)</f>
        <v>0</v>
      </c>
      <c r="CG37" s="47"/>
      <c r="CH37" s="47"/>
      <c r="CI37" s="47"/>
      <c r="CJ37" s="47"/>
      <c r="CK37" s="47"/>
      <c r="CL37" s="47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2:103" s="4" customFormat="1" ht="15.95" customHeight="1" x14ac:dyDescent="0.2">
      <c r="B38" s="165">
        <v>9</v>
      </c>
      <c r="C38" s="166"/>
      <c r="D38" s="166">
        <v>1</v>
      </c>
      <c r="E38" s="166"/>
      <c r="F38" s="166"/>
      <c r="G38" s="166" t="s">
        <v>17</v>
      </c>
      <c r="H38" s="166"/>
      <c r="I38" s="166"/>
      <c r="J38" s="167">
        <f>J37+$U$10*$X$10+$AL$10</f>
        <v>0.43750000000000006</v>
      </c>
      <c r="K38" s="167"/>
      <c r="L38" s="167"/>
      <c r="M38" s="167"/>
      <c r="N38" s="168"/>
      <c r="O38" s="169" t="str">
        <f>D19</f>
        <v>SC Ostenland I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" t="s">
        <v>21</v>
      </c>
      <c r="AF38" s="170" t="str">
        <f>D16</f>
        <v>SV Heide Paderborn I</v>
      </c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1"/>
      <c r="AW38" s="172"/>
      <c r="AX38" s="173"/>
      <c r="AY38" s="17" t="s">
        <v>20</v>
      </c>
      <c r="AZ38" s="173"/>
      <c r="BA38" s="174"/>
      <c r="BB38" s="172"/>
      <c r="BC38" s="175"/>
      <c r="BD38" s="18"/>
      <c r="BE38" s="44"/>
      <c r="BF38" s="45"/>
      <c r="BG38" s="45"/>
      <c r="BH38" s="45"/>
      <c r="BI38" s="44"/>
      <c r="BJ38" s="44"/>
      <c r="BK38" s="50"/>
      <c r="BL38" s="50"/>
      <c r="BM38" s="51"/>
      <c r="BN38" s="52"/>
      <c r="BO38" s="52"/>
      <c r="BP38" s="53"/>
      <c r="BQ38" s="52"/>
      <c r="BR38" s="54"/>
      <c r="BS38" s="44"/>
      <c r="BT38" s="44"/>
      <c r="BU38" s="46" t="str">
        <f t="shared" si="0"/>
        <v>0</v>
      </c>
      <c r="BV38" s="44" t="s">
        <v>20</v>
      </c>
      <c r="BW38" s="46" t="str">
        <f t="shared" si="1"/>
        <v>0</v>
      </c>
      <c r="BX38" s="44"/>
      <c r="BY38" s="44"/>
      <c r="BZ38" s="44"/>
      <c r="CA38" s="44" t="str">
        <f>$AG$17</f>
        <v>WBS Akademia Warschau (PL) I</v>
      </c>
      <c r="CB38" s="46">
        <f>SUM($BW$32+$BU$41+$BU$49)</f>
        <v>0</v>
      </c>
      <c r="CC38" s="47">
        <f>SUM($AZ$32+$AW$41+$AW$49)</f>
        <v>0</v>
      </c>
      <c r="CD38" s="48" t="s">
        <v>20</v>
      </c>
      <c r="CE38" s="49">
        <f>SUM($AW$32+$AZ$41+$AZ$49)</f>
        <v>0</v>
      </c>
      <c r="CF38" s="68">
        <f>SUM(CC38-CE38)</f>
        <v>0</v>
      </c>
      <c r="CG38" s="47"/>
      <c r="CH38" s="47"/>
      <c r="CI38" s="47"/>
      <c r="CJ38" s="47"/>
      <c r="CK38" s="47"/>
      <c r="CL38" s="47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2:103" s="4" customFormat="1" ht="15.95" customHeight="1" x14ac:dyDescent="0.2">
      <c r="B39" s="156">
        <v>10</v>
      </c>
      <c r="C39" s="157"/>
      <c r="D39" s="157">
        <v>2</v>
      </c>
      <c r="E39" s="157"/>
      <c r="F39" s="157"/>
      <c r="G39" s="157" t="s">
        <v>17</v>
      </c>
      <c r="H39" s="157"/>
      <c r="I39" s="157"/>
      <c r="J39" s="158">
        <f>$J$38</f>
        <v>0.43750000000000006</v>
      </c>
      <c r="K39" s="158"/>
      <c r="L39" s="158"/>
      <c r="M39" s="158"/>
      <c r="N39" s="159"/>
      <c r="O39" s="160" t="str">
        <f>D17</f>
        <v>Paderborn United I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8" t="s">
        <v>21</v>
      </c>
      <c r="AF39" s="161" t="str">
        <f>D18</f>
        <v>FC Iserlohn 46/49 I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17"/>
      <c r="AX39" s="163"/>
      <c r="AY39" s="8" t="s">
        <v>20</v>
      </c>
      <c r="AZ39" s="163"/>
      <c r="BA39" s="164"/>
      <c r="BB39" s="117"/>
      <c r="BC39" s="118"/>
      <c r="BD39" s="18"/>
      <c r="BE39" s="44"/>
      <c r="BF39" s="45"/>
      <c r="BG39" s="45"/>
      <c r="BH39" s="45"/>
      <c r="BI39" s="44"/>
      <c r="BJ39" s="44"/>
      <c r="BK39" s="50"/>
      <c r="BL39" s="50"/>
      <c r="BM39" s="51"/>
      <c r="BN39" s="52"/>
      <c r="BO39" s="52"/>
      <c r="BP39" s="53"/>
      <c r="BQ39" s="52"/>
      <c r="BR39" s="54"/>
      <c r="BS39" s="44"/>
      <c r="BT39" s="44"/>
      <c r="BU39" s="46" t="str">
        <f t="shared" si="0"/>
        <v>0</v>
      </c>
      <c r="BV39" s="44" t="s">
        <v>20</v>
      </c>
      <c r="BW39" s="46" t="str">
        <f t="shared" si="1"/>
        <v>0</v>
      </c>
      <c r="BX39" s="44"/>
      <c r="BY39" s="44"/>
      <c r="BZ39" s="44"/>
      <c r="CA39" s="44" t="str">
        <f>$AG$18</f>
        <v>SC GW Paderborn II</v>
      </c>
      <c r="CB39" s="46">
        <f>SUM($BU$33+$BW$41+$BW$48)</f>
        <v>0</v>
      </c>
      <c r="CC39" s="47">
        <f>SUM($AW$33+$AZ$41+$AZ$48)</f>
        <v>0</v>
      </c>
      <c r="CD39" s="48" t="s">
        <v>20</v>
      </c>
      <c r="CE39" s="49">
        <f>SUM($AZ$33+$AW$41+$AW$48)</f>
        <v>0</v>
      </c>
      <c r="CF39" s="68">
        <f>SUM(CC39-CE39)</f>
        <v>0</v>
      </c>
      <c r="CG39" s="47"/>
      <c r="CH39" s="47"/>
      <c r="CI39" s="47"/>
      <c r="CJ39" s="47"/>
      <c r="CK39" s="47"/>
      <c r="CL39" s="47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</row>
    <row r="40" spans="2:103" s="4" customFormat="1" ht="15.95" customHeight="1" x14ac:dyDescent="0.2">
      <c r="B40" s="128">
        <v>11</v>
      </c>
      <c r="C40" s="129"/>
      <c r="D40" s="129">
        <v>3</v>
      </c>
      <c r="E40" s="129"/>
      <c r="F40" s="129"/>
      <c r="G40" s="129" t="s">
        <v>23</v>
      </c>
      <c r="H40" s="129"/>
      <c r="I40" s="129"/>
      <c r="J40" s="130">
        <f>J39</f>
        <v>0.43750000000000006</v>
      </c>
      <c r="K40" s="130"/>
      <c r="L40" s="130"/>
      <c r="M40" s="130"/>
      <c r="N40" s="131"/>
      <c r="O40" s="132" t="str">
        <f>AG19</f>
        <v>DJK SSG Paderborn I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9" t="s">
        <v>21</v>
      </c>
      <c r="AF40" s="133" t="str">
        <f>AG16</f>
        <v>VFL Rheda I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  <c r="AW40" s="119"/>
      <c r="AX40" s="120"/>
      <c r="AY40" s="9" t="s">
        <v>20</v>
      </c>
      <c r="AZ40" s="120"/>
      <c r="BA40" s="121"/>
      <c r="BB40" s="119"/>
      <c r="BC40" s="135"/>
      <c r="BD40" s="18"/>
      <c r="BE40" s="44"/>
      <c r="BF40" s="45"/>
      <c r="BG40" s="45"/>
      <c r="BH40" s="45"/>
      <c r="BI40" s="44"/>
      <c r="BJ40" s="44"/>
      <c r="BK40" s="50"/>
      <c r="BL40" s="50"/>
      <c r="BM40" s="55"/>
      <c r="BN40" s="52"/>
      <c r="BO40" s="52"/>
      <c r="BP40" s="53"/>
      <c r="BQ40" s="52"/>
      <c r="BR40" s="56"/>
      <c r="BS40" s="44"/>
      <c r="BT40" s="44"/>
      <c r="BU40" s="46" t="str">
        <f t="shared" si="0"/>
        <v>0</v>
      </c>
      <c r="BV40" s="44" t="s">
        <v>20</v>
      </c>
      <c r="BW40" s="46" t="str">
        <f t="shared" si="1"/>
        <v>0</v>
      </c>
      <c r="BX40" s="44"/>
      <c r="BY40" s="44"/>
      <c r="BZ40" s="44"/>
      <c r="CA40" s="44" t="str">
        <f>$AG$19</f>
        <v>DJK SSG Paderborn I</v>
      </c>
      <c r="CB40" s="46">
        <f>SUM($BW$33+$BU$40+$BW$49)</f>
        <v>0</v>
      </c>
      <c r="CC40" s="47">
        <f>SUM($AZ$33+$AW$40+$AZ$49)</f>
        <v>0</v>
      </c>
      <c r="CD40" s="48" t="s">
        <v>20</v>
      </c>
      <c r="CE40" s="49">
        <f>SUM($AW$33+$AZ$40+$AW$49)</f>
        <v>0</v>
      </c>
      <c r="CF40" s="68">
        <f>SUM(CC40-CE40)</f>
        <v>0</v>
      </c>
      <c r="CG40" s="47"/>
      <c r="CH40" s="47"/>
      <c r="CI40" s="47"/>
      <c r="CJ40" s="47"/>
      <c r="CK40" s="47"/>
      <c r="CL40" s="47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</row>
    <row r="41" spans="2:103" s="4" customFormat="1" ht="15.95" customHeight="1" thickBot="1" x14ac:dyDescent="0.25">
      <c r="B41" s="124">
        <v>12</v>
      </c>
      <c r="C41" s="125"/>
      <c r="D41" s="125">
        <v>4</v>
      </c>
      <c r="E41" s="125"/>
      <c r="F41" s="125"/>
      <c r="G41" s="125" t="s">
        <v>23</v>
      </c>
      <c r="H41" s="125"/>
      <c r="I41" s="125"/>
      <c r="J41" s="126">
        <f>$J$40</f>
        <v>0.43750000000000006</v>
      </c>
      <c r="K41" s="126"/>
      <c r="L41" s="126"/>
      <c r="M41" s="126"/>
      <c r="N41" s="127"/>
      <c r="O41" s="122" t="str">
        <f>AG17</f>
        <v>WBS Akademia Warschau (PL) I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0" t="s">
        <v>21</v>
      </c>
      <c r="AF41" s="123" t="str">
        <f>AG18</f>
        <v>SC GW Paderborn II</v>
      </c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38"/>
      <c r="AW41" s="136"/>
      <c r="AX41" s="139"/>
      <c r="AY41" s="10" t="s">
        <v>20</v>
      </c>
      <c r="AZ41" s="139"/>
      <c r="BA41" s="140"/>
      <c r="BB41" s="136"/>
      <c r="BC41" s="137"/>
      <c r="BD41" s="18"/>
      <c r="BE41" s="44"/>
      <c r="BF41" s="45"/>
      <c r="BG41" s="45"/>
      <c r="BH41" s="45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6" t="str">
        <f t="shared" si="0"/>
        <v>0</v>
      </c>
      <c r="BV41" s="44" t="s">
        <v>20</v>
      </c>
      <c r="BW41" s="46" t="str">
        <f t="shared" si="1"/>
        <v>0</v>
      </c>
      <c r="BX41" s="44"/>
      <c r="BY41" s="44"/>
      <c r="BZ41" s="44"/>
      <c r="CA41" s="44"/>
      <c r="CB41" s="44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2:103" s="4" customFormat="1" ht="15.95" customHeight="1" x14ac:dyDescent="0.2">
      <c r="B42" s="165">
        <v>13</v>
      </c>
      <c r="C42" s="166"/>
      <c r="D42" s="166">
        <v>1</v>
      </c>
      <c r="E42" s="166"/>
      <c r="F42" s="166"/>
      <c r="G42" s="166" t="s">
        <v>32</v>
      </c>
      <c r="H42" s="166"/>
      <c r="I42" s="166"/>
      <c r="J42" s="167">
        <f>J41+$U$10*$X$10+$AL$10</f>
        <v>0.44791666666666674</v>
      </c>
      <c r="K42" s="167"/>
      <c r="L42" s="167"/>
      <c r="M42" s="167"/>
      <c r="N42" s="168"/>
      <c r="O42" s="169" t="str">
        <f>D25</f>
        <v>FC Wroclaw (PL)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" t="s">
        <v>21</v>
      </c>
      <c r="AF42" s="170" t="str">
        <f>D22</f>
        <v>DJK Mastbruch I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1"/>
      <c r="AW42" s="172"/>
      <c r="AX42" s="173"/>
      <c r="AY42" s="17" t="s">
        <v>20</v>
      </c>
      <c r="AZ42" s="173"/>
      <c r="BA42" s="174"/>
      <c r="BB42" s="172"/>
      <c r="BC42" s="175"/>
      <c r="BD42" s="18"/>
      <c r="BE42" s="44"/>
      <c r="BF42" s="45"/>
      <c r="BG42" s="45"/>
      <c r="BH42" s="45"/>
      <c r="BI42" s="44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44"/>
      <c r="BU42" s="46" t="str">
        <f t="shared" si="0"/>
        <v>0</v>
      </c>
      <c r="BV42" s="44" t="s">
        <v>20</v>
      </c>
      <c r="BW42" s="46" t="str">
        <f t="shared" si="1"/>
        <v>0</v>
      </c>
      <c r="BX42" s="44"/>
      <c r="BY42" s="44"/>
      <c r="BZ42" s="44"/>
      <c r="CA42" s="58" t="s">
        <v>30</v>
      </c>
      <c r="CB42" s="44" t="s">
        <v>25</v>
      </c>
      <c r="CC42" s="79" t="s">
        <v>26</v>
      </c>
      <c r="CD42" s="79"/>
      <c r="CE42" s="79"/>
      <c r="CF42" s="66" t="s">
        <v>27</v>
      </c>
      <c r="CG42" s="47"/>
      <c r="CH42" s="47"/>
      <c r="CI42" s="47"/>
      <c r="CJ42" s="47"/>
      <c r="CK42" s="47"/>
      <c r="CL42" s="47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</row>
    <row r="43" spans="2:103" s="4" customFormat="1" ht="15.95" customHeight="1" x14ac:dyDescent="0.2">
      <c r="B43" s="156">
        <v>14</v>
      </c>
      <c r="C43" s="157"/>
      <c r="D43" s="157">
        <v>2</v>
      </c>
      <c r="E43" s="157"/>
      <c r="F43" s="157"/>
      <c r="G43" s="157" t="s">
        <v>32</v>
      </c>
      <c r="H43" s="157"/>
      <c r="I43" s="157"/>
      <c r="J43" s="158">
        <f>$J$42</f>
        <v>0.44791666666666674</v>
      </c>
      <c r="K43" s="158"/>
      <c r="L43" s="158"/>
      <c r="M43" s="158"/>
      <c r="N43" s="159"/>
      <c r="O43" s="160" t="str">
        <f>D23</f>
        <v>SV Westfalia Soest I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8" t="s">
        <v>21</v>
      </c>
      <c r="AF43" s="161" t="str">
        <f>D24</f>
        <v>SV Heide Paderborn II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2"/>
      <c r="AW43" s="117"/>
      <c r="AX43" s="163"/>
      <c r="AY43" s="8" t="s">
        <v>20</v>
      </c>
      <c r="AZ43" s="163"/>
      <c r="BA43" s="164"/>
      <c r="BB43" s="117"/>
      <c r="BC43" s="118"/>
      <c r="BD43" s="18"/>
      <c r="BE43" s="44"/>
      <c r="BF43" s="45"/>
      <c r="BG43" s="45"/>
      <c r="BH43" s="45"/>
      <c r="BI43" s="44"/>
      <c r="BJ43" s="44"/>
      <c r="BK43" s="50"/>
      <c r="BL43" s="50"/>
      <c r="BM43" s="51"/>
      <c r="BN43" s="52"/>
      <c r="BO43" s="52"/>
      <c r="BP43" s="53"/>
      <c r="BQ43" s="52"/>
      <c r="BR43" s="54"/>
      <c r="BS43" s="44"/>
      <c r="BT43" s="44"/>
      <c r="BU43" s="46" t="str">
        <f t="shared" si="0"/>
        <v>0</v>
      </c>
      <c r="BV43" s="44" t="s">
        <v>20</v>
      </c>
      <c r="BW43" s="46" t="str">
        <f t="shared" si="1"/>
        <v>0</v>
      </c>
      <c r="BX43" s="44"/>
      <c r="BY43" s="44"/>
      <c r="BZ43" s="44"/>
      <c r="CA43" s="44" t="str">
        <f>$D$22</f>
        <v>DJK Mastbruch I</v>
      </c>
      <c r="CB43" s="46">
        <f>SUM($BU$34+$BW$42+$BU$50)</f>
        <v>0</v>
      </c>
      <c r="CC43" s="47">
        <f>SUM($AW$34+$AZ$42+$AW$50)</f>
        <v>0</v>
      </c>
      <c r="CD43" s="48" t="s">
        <v>20</v>
      </c>
      <c r="CE43" s="49">
        <f>SUM($AZ$34+$AW$42+$AZ$50)</f>
        <v>0</v>
      </c>
      <c r="CF43" s="68">
        <f>SUM(CC43-CE43)</f>
        <v>0</v>
      </c>
      <c r="CG43" s="47"/>
      <c r="CH43" s="47"/>
      <c r="CI43" s="47"/>
      <c r="CJ43" s="47"/>
      <c r="CK43" s="47"/>
      <c r="CL43" s="47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2:103" s="4" customFormat="1" ht="15.95" customHeight="1" x14ac:dyDescent="0.2">
      <c r="B44" s="128">
        <v>15</v>
      </c>
      <c r="C44" s="129"/>
      <c r="D44" s="129">
        <v>3</v>
      </c>
      <c r="E44" s="129"/>
      <c r="F44" s="129"/>
      <c r="G44" s="129" t="s">
        <v>33</v>
      </c>
      <c r="H44" s="129"/>
      <c r="I44" s="129"/>
      <c r="J44" s="130">
        <f>J43</f>
        <v>0.44791666666666674</v>
      </c>
      <c r="K44" s="130"/>
      <c r="L44" s="130"/>
      <c r="M44" s="130"/>
      <c r="N44" s="131"/>
      <c r="O44" s="132" t="str">
        <f>AG25</f>
        <v>SV Heide Paderborn III</v>
      </c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9" t="s">
        <v>21</v>
      </c>
      <c r="AF44" s="133" t="str">
        <f>AG22</f>
        <v>SSV Reutlingen I</v>
      </c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  <c r="AW44" s="119"/>
      <c r="AX44" s="120"/>
      <c r="AY44" s="9" t="s">
        <v>20</v>
      </c>
      <c r="AZ44" s="120"/>
      <c r="BA44" s="121"/>
      <c r="BB44" s="119"/>
      <c r="BC44" s="135"/>
      <c r="BD44" s="18"/>
      <c r="BE44" s="44"/>
      <c r="BF44" s="45"/>
      <c r="BG44" s="45"/>
      <c r="BH44" s="45"/>
      <c r="BI44" s="44"/>
      <c r="BJ44" s="44"/>
      <c r="BK44" s="50"/>
      <c r="BL44" s="50"/>
      <c r="BM44" s="51"/>
      <c r="BN44" s="52"/>
      <c r="BO44" s="52"/>
      <c r="BP44" s="53"/>
      <c r="BQ44" s="52"/>
      <c r="BR44" s="54"/>
      <c r="BS44" s="44"/>
      <c r="BT44" s="44"/>
      <c r="BU44" s="46" t="str">
        <f t="shared" si="0"/>
        <v>0</v>
      </c>
      <c r="BV44" s="44" t="s">
        <v>20</v>
      </c>
      <c r="BW44" s="46" t="str">
        <f t="shared" si="1"/>
        <v>0</v>
      </c>
      <c r="BX44" s="44"/>
      <c r="BY44" s="44"/>
      <c r="BZ44" s="44"/>
      <c r="CA44" s="44" t="str">
        <f>$D$23</f>
        <v>SV Westfalia Soest I</v>
      </c>
      <c r="CB44" s="46">
        <f>SUM($BW$34+$BU$43+$BU$51)</f>
        <v>0</v>
      </c>
      <c r="CC44" s="47">
        <f>SUM($AZ$34+$AW$43+$AW$51)</f>
        <v>0</v>
      </c>
      <c r="CD44" s="48" t="s">
        <v>20</v>
      </c>
      <c r="CE44" s="49">
        <f>SUM($AW$34+$AZ$43+$AZ$51)</f>
        <v>0</v>
      </c>
      <c r="CF44" s="68">
        <f>SUM(CC44-CE44)</f>
        <v>0</v>
      </c>
      <c r="CG44" s="47"/>
      <c r="CH44" s="47"/>
      <c r="CI44" s="47"/>
      <c r="CJ44" s="47"/>
      <c r="CK44" s="47"/>
      <c r="CL44" s="47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</row>
    <row r="45" spans="2:103" s="4" customFormat="1" ht="15.95" customHeight="1" thickBot="1" x14ac:dyDescent="0.25">
      <c r="B45" s="124">
        <v>16</v>
      </c>
      <c r="C45" s="125"/>
      <c r="D45" s="125">
        <v>4</v>
      </c>
      <c r="E45" s="125"/>
      <c r="F45" s="125"/>
      <c r="G45" s="125" t="s">
        <v>33</v>
      </c>
      <c r="H45" s="125"/>
      <c r="I45" s="125"/>
      <c r="J45" s="126">
        <f>$J$44</f>
        <v>0.44791666666666674</v>
      </c>
      <c r="K45" s="126"/>
      <c r="L45" s="126"/>
      <c r="M45" s="126"/>
      <c r="N45" s="127"/>
      <c r="O45" s="122" t="str">
        <f>AG23</f>
        <v>VFB Salzkotten I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0" t="s">
        <v>21</v>
      </c>
      <c r="AF45" s="123" t="str">
        <f>AG24</f>
        <v>TuS Egge Schwaney I</v>
      </c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38"/>
      <c r="AW45" s="136"/>
      <c r="AX45" s="139"/>
      <c r="AY45" s="10" t="s">
        <v>20</v>
      </c>
      <c r="AZ45" s="139"/>
      <c r="BA45" s="140"/>
      <c r="BB45" s="136"/>
      <c r="BC45" s="137"/>
      <c r="BD45" s="18"/>
      <c r="BE45" s="44"/>
      <c r="BF45" s="45"/>
      <c r="BG45" s="45"/>
      <c r="BH45" s="45"/>
      <c r="BI45" s="44"/>
      <c r="BJ45" s="44"/>
      <c r="BK45" s="50"/>
      <c r="BL45" s="50"/>
      <c r="BM45" s="55"/>
      <c r="BN45" s="52"/>
      <c r="BO45" s="52"/>
      <c r="BP45" s="53"/>
      <c r="BQ45" s="52"/>
      <c r="BR45" s="56"/>
      <c r="BS45" s="44"/>
      <c r="BT45" s="44"/>
      <c r="BU45" s="46" t="str">
        <f t="shared" si="0"/>
        <v>0</v>
      </c>
      <c r="BV45" s="44" t="s">
        <v>20</v>
      </c>
      <c r="BW45" s="46" t="str">
        <f t="shared" si="1"/>
        <v>0</v>
      </c>
      <c r="BX45" s="44"/>
      <c r="BY45" s="44"/>
      <c r="BZ45" s="44"/>
      <c r="CA45" s="44" t="str">
        <f>$D$24</f>
        <v>SV Heide Paderborn II</v>
      </c>
      <c r="CB45" s="46">
        <f>SUM($BU$35+$BW$43+$BW$50)</f>
        <v>0</v>
      </c>
      <c r="CC45" s="47">
        <f>SUM($AW$35+$AZ$43+$AZ$50)</f>
        <v>0</v>
      </c>
      <c r="CD45" s="48" t="s">
        <v>20</v>
      </c>
      <c r="CE45" s="49">
        <f>SUM($AZ$35+$AW$43+$AW$50)</f>
        <v>0</v>
      </c>
      <c r="CF45" s="68">
        <f>SUM(CC45-CE45)</f>
        <v>0</v>
      </c>
      <c r="CG45" s="47"/>
      <c r="CH45" s="47"/>
      <c r="CI45" s="47"/>
      <c r="CJ45" s="47"/>
      <c r="CK45" s="47"/>
      <c r="CL45" s="47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</row>
    <row r="46" spans="2:103" s="4" customFormat="1" ht="15.95" customHeight="1" x14ac:dyDescent="0.2">
      <c r="B46" s="165">
        <v>17</v>
      </c>
      <c r="C46" s="166"/>
      <c r="D46" s="166">
        <v>1</v>
      </c>
      <c r="E46" s="166"/>
      <c r="F46" s="166"/>
      <c r="G46" s="166" t="s">
        <v>17</v>
      </c>
      <c r="H46" s="166"/>
      <c r="I46" s="166"/>
      <c r="J46" s="167">
        <f>J45+$U$10*$X$10+$AL$10</f>
        <v>0.45833333333333343</v>
      </c>
      <c r="K46" s="167"/>
      <c r="L46" s="167"/>
      <c r="M46" s="167"/>
      <c r="N46" s="168"/>
      <c r="O46" s="169" t="str">
        <f>D16</f>
        <v>SV Heide Paderborn I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" t="s">
        <v>21</v>
      </c>
      <c r="AF46" s="170" t="str">
        <f>D18</f>
        <v>FC Iserlohn 46/49 I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  <c r="AW46" s="172"/>
      <c r="AX46" s="173"/>
      <c r="AY46" s="17" t="s">
        <v>20</v>
      </c>
      <c r="AZ46" s="173"/>
      <c r="BA46" s="174"/>
      <c r="BB46" s="172"/>
      <c r="BC46" s="175"/>
      <c r="BD46" s="18"/>
      <c r="BE46" s="44"/>
      <c r="BF46" s="45"/>
      <c r="BG46" s="45"/>
      <c r="BH46" s="45"/>
      <c r="BI46" s="44"/>
      <c r="BJ46" s="44"/>
      <c r="BK46" s="50"/>
      <c r="BL46" s="50"/>
      <c r="BM46" s="51"/>
      <c r="BN46" s="52"/>
      <c r="BO46" s="52"/>
      <c r="BP46" s="53"/>
      <c r="BQ46" s="52"/>
      <c r="BR46" s="54"/>
      <c r="BS46" s="44"/>
      <c r="BT46" s="44"/>
      <c r="BU46" s="46" t="str">
        <f t="shared" si="0"/>
        <v>0</v>
      </c>
      <c r="BV46" s="44" t="s">
        <v>20</v>
      </c>
      <c r="BW46" s="46" t="str">
        <f t="shared" si="1"/>
        <v>0</v>
      </c>
      <c r="BX46" s="44"/>
      <c r="BY46" s="44"/>
      <c r="BZ46" s="44"/>
      <c r="CA46" s="44" t="str">
        <f>$D$25</f>
        <v>FC Wroclaw (PL)</v>
      </c>
      <c r="CB46" s="46">
        <f>SUM($BW$35+$BU$42+$BW$51)</f>
        <v>0</v>
      </c>
      <c r="CC46" s="47">
        <f>SUM($AZ$35+$AW$42+$AZ$51)</f>
        <v>0</v>
      </c>
      <c r="CD46" s="48" t="s">
        <v>20</v>
      </c>
      <c r="CE46" s="49">
        <f>SUM($AW$35+$AZ$42+$AW$51)</f>
        <v>0</v>
      </c>
      <c r="CF46" s="68">
        <f>SUM(CC46-CE46)</f>
        <v>0</v>
      </c>
      <c r="CG46" s="47"/>
      <c r="CH46" s="47"/>
      <c r="CI46" s="47"/>
      <c r="CJ46" s="47"/>
      <c r="CK46" s="47"/>
      <c r="CL46" s="47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</row>
    <row r="47" spans="2:103" s="4" customFormat="1" ht="15.95" customHeight="1" x14ac:dyDescent="0.2">
      <c r="B47" s="156">
        <v>18</v>
      </c>
      <c r="C47" s="157"/>
      <c r="D47" s="157">
        <v>2</v>
      </c>
      <c r="E47" s="157"/>
      <c r="F47" s="157"/>
      <c r="G47" s="157" t="s">
        <v>17</v>
      </c>
      <c r="H47" s="157"/>
      <c r="I47" s="157"/>
      <c r="J47" s="158">
        <f>$J$46</f>
        <v>0.45833333333333343</v>
      </c>
      <c r="K47" s="158"/>
      <c r="L47" s="158"/>
      <c r="M47" s="158"/>
      <c r="N47" s="159"/>
      <c r="O47" s="160" t="str">
        <f>D17</f>
        <v>Paderborn United I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8" t="s">
        <v>21</v>
      </c>
      <c r="AF47" s="161" t="str">
        <f>D19</f>
        <v>SC Ostenland I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2"/>
      <c r="AW47" s="117"/>
      <c r="AX47" s="163"/>
      <c r="AY47" s="8" t="s">
        <v>20</v>
      </c>
      <c r="AZ47" s="163"/>
      <c r="BA47" s="164"/>
      <c r="BB47" s="117"/>
      <c r="BC47" s="118"/>
      <c r="BD47" s="18"/>
      <c r="BE47" s="44"/>
      <c r="BF47" s="45"/>
      <c r="BG47" s="45"/>
      <c r="BH47" s="45"/>
      <c r="BI47" s="44"/>
      <c r="BJ47" s="44"/>
      <c r="BK47" s="50"/>
      <c r="BL47" s="50"/>
      <c r="BM47" s="51"/>
      <c r="BN47" s="52"/>
      <c r="BO47" s="52"/>
      <c r="BP47" s="53"/>
      <c r="BQ47" s="52"/>
      <c r="BR47" s="54"/>
      <c r="BS47" s="44"/>
      <c r="BT47" s="44"/>
      <c r="BU47" s="46" t="str">
        <f t="shared" si="0"/>
        <v>0</v>
      </c>
      <c r="BV47" s="44" t="s">
        <v>20</v>
      </c>
      <c r="BW47" s="46" t="str">
        <f t="shared" si="1"/>
        <v>0</v>
      </c>
      <c r="BX47" s="44"/>
      <c r="BY47" s="44"/>
      <c r="BZ47" s="44"/>
      <c r="CA47" s="44"/>
      <c r="CB47" s="44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</row>
    <row r="48" spans="2:103" s="4" customFormat="1" ht="15.95" customHeight="1" x14ac:dyDescent="0.2">
      <c r="B48" s="128">
        <v>19</v>
      </c>
      <c r="C48" s="129"/>
      <c r="D48" s="129">
        <v>3</v>
      </c>
      <c r="E48" s="129"/>
      <c r="F48" s="129"/>
      <c r="G48" s="129" t="s">
        <v>23</v>
      </c>
      <c r="H48" s="129"/>
      <c r="I48" s="129"/>
      <c r="J48" s="130">
        <f>J47</f>
        <v>0.45833333333333343</v>
      </c>
      <c r="K48" s="130"/>
      <c r="L48" s="130"/>
      <c r="M48" s="130"/>
      <c r="N48" s="131"/>
      <c r="O48" s="132" t="str">
        <f>AG16</f>
        <v>VFL Rheda I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9" t="s">
        <v>21</v>
      </c>
      <c r="AF48" s="133" t="str">
        <f>AG18</f>
        <v>SC GW Paderborn II</v>
      </c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  <c r="AW48" s="119"/>
      <c r="AX48" s="120"/>
      <c r="AY48" s="9" t="s">
        <v>20</v>
      </c>
      <c r="AZ48" s="120"/>
      <c r="BA48" s="121"/>
      <c r="BB48" s="119"/>
      <c r="BC48" s="135"/>
      <c r="BD48" s="18"/>
      <c r="BE48" s="44"/>
      <c r="BF48" s="45"/>
      <c r="BG48" s="45"/>
      <c r="BH48" s="45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6" t="str">
        <f t="shared" si="0"/>
        <v>0</v>
      </c>
      <c r="BV48" s="44" t="s">
        <v>20</v>
      </c>
      <c r="BW48" s="46" t="str">
        <f t="shared" si="1"/>
        <v>0</v>
      </c>
      <c r="BX48" s="44"/>
      <c r="BY48" s="44"/>
      <c r="BZ48" s="44"/>
      <c r="CA48" s="58" t="s">
        <v>31</v>
      </c>
      <c r="CB48" s="44" t="s">
        <v>25</v>
      </c>
      <c r="CC48" s="79" t="s">
        <v>26</v>
      </c>
      <c r="CD48" s="79"/>
      <c r="CE48" s="79"/>
      <c r="CF48" s="66" t="s">
        <v>27</v>
      </c>
      <c r="CG48" s="47"/>
      <c r="CH48" s="47"/>
      <c r="CI48" s="47"/>
      <c r="CJ48" s="47"/>
      <c r="CK48" s="47"/>
      <c r="CL48" s="47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</row>
    <row r="49" spans="2:90" ht="15.95" customHeight="1" thickBot="1" x14ac:dyDescent="0.25">
      <c r="B49" s="124">
        <v>20</v>
      </c>
      <c r="C49" s="125"/>
      <c r="D49" s="125">
        <v>4</v>
      </c>
      <c r="E49" s="125"/>
      <c r="F49" s="125"/>
      <c r="G49" s="125" t="s">
        <v>23</v>
      </c>
      <c r="H49" s="125"/>
      <c r="I49" s="125"/>
      <c r="J49" s="126">
        <f>$J$48</f>
        <v>0.45833333333333343</v>
      </c>
      <c r="K49" s="126"/>
      <c r="L49" s="126"/>
      <c r="M49" s="126"/>
      <c r="N49" s="127"/>
      <c r="O49" s="122" t="str">
        <f>AG17</f>
        <v>WBS Akademia Warschau (PL) I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0" t="s">
        <v>21</v>
      </c>
      <c r="AF49" s="123" t="str">
        <f>AG19</f>
        <v>DJK SSG Paderborn I</v>
      </c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38"/>
      <c r="AW49" s="136"/>
      <c r="AX49" s="139"/>
      <c r="AY49" s="10" t="s">
        <v>20</v>
      </c>
      <c r="AZ49" s="139"/>
      <c r="BA49" s="140"/>
      <c r="BB49" s="136"/>
      <c r="BC49" s="137"/>
      <c r="BD49" s="19"/>
      <c r="BF49" s="45"/>
      <c r="BG49" s="45"/>
      <c r="BH49" s="45"/>
      <c r="BU49" s="46" t="str">
        <f t="shared" si="0"/>
        <v>0</v>
      </c>
      <c r="BV49" s="44" t="s">
        <v>20</v>
      </c>
      <c r="BW49" s="46" t="str">
        <f t="shared" si="1"/>
        <v>0</v>
      </c>
      <c r="CA49" s="44" t="str">
        <f>$AG$22</f>
        <v>SSV Reutlingen I</v>
      </c>
      <c r="CB49" s="46">
        <f>SUM($BU$36+$BW$44+$BU$52)</f>
        <v>0</v>
      </c>
      <c r="CC49" s="47">
        <f>SUM($AW$36+$AZ$44+$AW$52)</f>
        <v>0</v>
      </c>
      <c r="CD49" s="48" t="s">
        <v>20</v>
      </c>
      <c r="CE49" s="49">
        <f>SUM($AZ$36+$AW$44+$AZ$52)</f>
        <v>0</v>
      </c>
      <c r="CF49" s="68">
        <f>SUM(CC49-CE49)</f>
        <v>0</v>
      </c>
    </row>
    <row r="50" spans="2:90" ht="15.95" customHeight="1" x14ac:dyDescent="0.2">
      <c r="B50" s="165">
        <v>21</v>
      </c>
      <c r="C50" s="166"/>
      <c r="D50" s="166">
        <v>1</v>
      </c>
      <c r="E50" s="166"/>
      <c r="F50" s="166"/>
      <c r="G50" s="166" t="s">
        <v>32</v>
      </c>
      <c r="H50" s="166"/>
      <c r="I50" s="166"/>
      <c r="J50" s="167">
        <f>J49+$U$10*$X$10+$AL$10</f>
        <v>0.46875000000000011</v>
      </c>
      <c r="K50" s="167"/>
      <c r="L50" s="167"/>
      <c r="M50" s="167"/>
      <c r="N50" s="168"/>
      <c r="O50" s="169" t="str">
        <f>D22</f>
        <v>DJK Mastbruch I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" t="s">
        <v>21</v>
      </c>
      <c r="AF50" s="170" t="str">
        <f>D24</f>
        <v>SV Heide Paderborn II</v>
      </c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1"/>
      <c r="AW50" s="172"/>
      <c r="AX50" s="173"/>
      <c r="AY50" s="17" t="s">
        <v>20</v>
      </c>
      <c r="AZ50" s="173"/>
      <c r="BA50" s="174"/>
      <c r="BB50" s="172"/>
      <c r="BC50" s="175"/>
      <c r="BD50" s="19"/>
      <c r="BF50" s="45"/>
      <c r="BG50" s="45"/>
      <c r="BH50" s="45"/>
      <c r="BU50" s="46" t="str">
        <f t="shared" si="0"/>
        <v>0</v>
      </c>
      <c r="BV50" s="44" t="s">
        <v>20</v>
      </c>
      <c r="BW50" s="46" t="str">
        <f t="shared" si="1"/>
        <v>0</v>
      </c>
      <c r="CA50" s="44" t="str">
        <f>$AG$23</f>
        <v>VFB Salzkotten I</v>
      </c>
      <c r="CB50" s="46">
        <f>SUM($BW$36+$BU$45+$BU$53)</f>
        <v>0</v>
      </c>
      <c r="CC50" s="47">
        <f>SUM($AZ$36+$AW$45+$AW$53)</f>
        <v>0</v>
      </c>
      <c r="CD50" s="48" t="s">
        <v>20</v>
      </c>
      <c r="CE50" s="49">
        <f>SUM($AW$36+$AZ$45+$AZ$53)</f>
        <v>0</v>
      </c>
      <c r="CF50" s="68">
        <f>SUM(CC50-CE50)</f>
        <v>0</v>
      </c>
    </row>
    <row r="51" spans="2:90" ht="15.95" customHeight="1" x14ac:dyDescent="0.2">
      <c r="B51" s="156">
        <v>22</v>
      </c>
      <c r="C51" s="157"/>
      <c r="D51" s="157">
        <v>2</v>
      </c>
      <c r="E51" s="157"/>
      <c r="F51" s="157"/>
      <c r="G51" s="157" t="s">
        <v>32</v>
      </c>
      <c r="H51" s="157"/>
      <c r="I51" s="157"/>
      <c r="J51" s="158">
        <f>$J$50</f>
        <v>0.46875000000000011</v>
      </c>
      <c r="K51" s="158"/>
      <c r="L51" s="158"/>
      <c r="M51" s="158"/>
      <c r="N51" s="159"/>
      <c r="O51" s="160" t="str">
        <f>D23</f>
        <v>SV Westfalia Soest I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8" t="s">
        <v>21</v>
      </c>
      <c r="AF51" s="161" t="str">
        <f>D25</f>
        <v>FC Wroclaw (PL)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2"/>
      <c r="AW51" s="117"/>
      <c r="AX51" s="163"/>
      <c r="AY51" s="8" t="s">
        <v>20</v>
      </c>
      <c r="AZ51" s="163"/>
      <c r="BA51" s="164"/>
      <c r="BB51" s="117"/>
      <c r="BC51" s="118"/>
      <c r="BD51" s="19"/>
      <c r="BF51" s="45"/>
      <c r="BG51" s="45"/>
      <c r="BH51" s="45"/>
      <c r="BU51" s="46" t="str">
        <f t="shared" si="0"/>
        <v>0</v>
      </c>
      <c r="BV51" s="44" t="s">
        <v>20</v>
      </c>
      <c r="BW51" s="46" t="str">
        <f t="shared" si="1"/>
        <v>0</v>
      </c>
      <c r="CA51" s="44" t="str">
        <f>$AG$24</f>
        <v>TuS Egge Schwaney I</v>
      </c>
      <c r="CB51" s="46">
        <f>SUM($BU$37+$BW$45+$BW$52)</f>
        <v>0</v>
      </c>
      <c r="CC51" s="47">
        <f>SUM($AW$37+$AZ$45+$AZ$52)</f>
        <v>0</v>
      </c>
      <c r="CD51" s="48" t="s">
        <v>20</v>
      </c>
      <c r="CE51" s="49">
        <f>SUM($AZ$37+$AW$45+$AW$52)</f>
        <v>0</v>
      </c>
      <c r="CF51" s="68">
        <f>SUM(CC51-CE51)</f>
        <v>0</v>
      </c>
    </row>
    <row r="52" spans="2:90" ht="15.95" customHeight="1" x14ac:dyDescent="0.2">
      <c r="B52" s="128">
        <v>23</v>
      </c>
      <c r="C52" s="129"/>
      <c r="D52" s="129">
        <v>3</v>
      </c>
      <c r="E52" s="129"/>
      <c r="F52" s="129"/>
      <c r="G52" s="129" t="s">
        <v>33</v>
      </c>
      <c r="H52" s="129"/>
      <c r="I52" s="129"/>
      <c r="J52" s="130">
        <f>J51</f>
        <v>0.46875000000000011</v>
      </c>
      <c r="K52" s="130"/>
      <c r="L52" s="130"/>
      <c r="M52" s="130"/>
      <c r="N52" s="131"/>
      <c r="O52" s="132" t="str">
        <f>AG22</f>
        <v>SSV Reutlingen I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9" t="s">
        <v>21</v>
      </c>
      <c r="AF52" s="133" t="str">
        <f>AG24</f>
        <v>TuS Egge Schwaney I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  <c r="AW52" s="119"/>
      <c r="AX52" s="120"/>
      <c r="AY52" s="9" t="s">
        <v>20</v>
      </c>
      <c r="AZ52" s="120"/>
      <c r="BA52" s="121"/>
      <c r="BB52" s="119"/>
      <c r="BC52" s="135"/>
      <c r="BD52" s="19"/>
      <c r="BF52" s="45"/>
      <c r="BG52" s="45"/>
      <c r="BH52" s="45"/>
      <c r="BU52" s="46" t="str">
        <f t="shared" si="0"/>
        <v>0</v>
      </c>
      <c r="BV52" s="44" t="s">
        <v>20</v>
      </c>
      <c r="BW52" s="46" t="str">
        <f t="shared" si="1"/>
        <v>0</v>
      </c>
      <c r="CA52" s="44" t="str">
        <f>$AG$25</f>
        <v>SV Heide Paderborn III</v>
      </c>
      <c r="CB52" s="46">
        <f>SUM($BW$37+$BU$44+$BW$53)</f>
        <v>0</v>
      </c>
      <c r="CC52" s="47">
        <f>SUM($AZ$37+$AW$44+$AZ$53)</f>
        <v>0</v>
      </c>
      <c r="CD52" s="48" t="s">
        <v>20</v>
      </c>
      <c r="CE52" s="49">
        <f>SUM($AW$37+$AZ$44+$AW$53)</f>
        <v>0</v>
      </c>
      <c r="CF52" s="68">
        <f>SUM(CC52-CE52)</f>
        <v>0</v>
      </c>
    </row>
    <row r="53" spans="2:90" ht="15.95" customHeight="1" thickBot="1" x14ac:dyDescent="0.25">
      <c r="B53" s="124">
        <v>24</v>
      </c>
      <c r="C53" s="125"/>
      <c r="D53" s="125">
        <v>4</v>
      </c>
      <c r="E53" s="125"/>
      <c r="F53" s="125"/>
      <c r="G53" s="125" t="s">
        <v>33</v>
      </c>
      <c r="H53" s="125"/>
      <c r="I53" s="125"/>
      <c r="J53" s="126">
        <f>$J$52</f>
        <v>0.46875000000000011</v>
      </c>
      <c r="K53" s="126"/>
      <c r="L53" s="126"/>
      <c r="M53" s="126"/>
      <c r="N53" s="127"/>
      <c r="O53" s="122" t="str">
        <f>AG23</f>
        <v>VFB Salzkotten I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0" t="s">
        <v>21</v>
      </c>
      <c r="AF53" s="123" t="str">
        <f>AG25</f>
        <v>SV Heide Paderborn III</v>
      </c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38"/>
      <c r="AW53" s="136"/>
      <c r="AX53" s="139"/>
      <c r="AY53" s="10" t="s">
        <v>20</v>
      </c>
      <c r="AZ53" s="139"/>
      <c r="BA53" s="140"/>
      <c r="BB53" s="136"/>
      <c r="BC53" s="137"/>
      <c r="BD53" s="19"/>
      <c r="BF53" s="45"/>
      <c r="BG53" s="45"/>
      <c r="BH53" s="45"/>
      <c r="BU53" s="46" t="str">
        <f t="shared" si="0"/>
        <v>0</v>
      </c>
      <c r="BV53" s="44" t="s">
        <v>20</v>
      </c>
      <c r="BW53" s="46" t="str">
        <f t="shared" si="1"/>
        <v>0</v>
      </c>
    </row>
    <row r="54" spans="2:90" ht="14.1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24"/>
      <c r="AY54" s="24"/>
      <c r="AZ54" s="24"/>
      <c r="BA54" s="24"/>
      <c r="BB54" s="24"/>
      <c r="BC54" s="24"/>
      <c r="BD54" s="19"/>
      <c r="BF54" s="45"/>
      <c r="BG54" s="45"/>
      <c r="BH54" s="45"/>
      <c r="BU54" s="46"/>
      <c r="BW54" s="46"/>
    </row>
    <row r="55" spans="2:90" ht="14.1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/>
      <c r="AX55" s="24"/>
      <c r="AY55" s="24"/>
      <c r="AZ55" s="24"/>
      <c r="BA55" s="24"/>
      <c r="BB55" s="24"/>
      <c r="BC55" s="24"/>
      <c r="BD55" s="19"/>
      <c r="BF55" s="45"/>
      <c r="BG55" s="45"/>
      <c r="BH55" s="45"/>
      <c r="BU55" s="46"/>
      <c r="BW55" s="46"/>
    </row>
    <row r="56" spans="2:90" ht="5.25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24"/>
      <c r="AY56" s="24"/>
      <c r="AZ56" s="24"/>
      <c r="BA56" s="24"/>
      <c r="BB56" s="24"/>
      <c r="BC56" s="24"/>
      <c r="BD56" s="19"/>
      <c r="BF56" s="45"/>
      <c r="BG56" s="45"/>
      <c r="BH56" s="45"/>
      <c r="BU56" s="46"/>
      <c r="BW56" s="46"/>
    </row>
    <row r="57" spans="2:90" ht="33" x14ac:dyDescent="0.2">
      <c r="B57" s="176" t="str">
        <f>$A$2</f>
        <v>Internationaler Happe Cup 2014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25"/>
      <c r="BU57" s="46"/>
      <c r="BW57" s="46"/>
    </row>
    <row r="58" spans="2:90" ht="6.75" customHeight="1" x14ac:dyDescent="0.2">
      <c r="BD58" s="25"/>
      <c r="BU58" s="46"/>
      <c r="BW58" s="46"/>
    </row>
    <row r="59" spans="2:90" x14ac:dyDescent="0.2">
      <c r="B59" s="1" t="s">
        <v>28</v>
      </c>
      <c r="BD59" s="25"/>
      <c r="BU59" s="46"/>
      <c r="BW59" s="46"/>
    </row>
    <row r="60" spans="2:90" ht="6" customHeight="1" thickBot="1" x14ac:dyDescent="0.25">
      <c r="BD60" s="25"/>
      <c r="BU60" s="46"/>
      <c r="BW60" s="46"/>
    </row>
    <row r="61" spans="2:90" s="11" customFormat="1" ht="13.5" customHeight="1" thickBot="1" x14ac:dyDescent="0.25">
      <c r="B61" s="114" t="s">
        <v>12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6"/>
      <c r="P61" s="114" t="s">
        <v>25</v>
      </c>
      <c r="Q61" s="115"/>
      <c r="R61" s="116"/>
      <c r="S61" s="114" t="s">
        <v>26</v>
      </c>
      <c r="T61" s="115"/>
      <c r="U61" s="115"/>
      <c r="V61" s="115"/>
      <c r="W61" s="116"/>
      <c r="X61" s="114" t="s">
        <v>27</v>
      </c>
      <c r="Y61" s="115"/>
      <c r="Z61" s="116"/>
      <c r="AA61" s="12"/>
      <c r="AB61" s="12"/>
      <c r="AC61" s="12"/>
      <c r="AD61" s="12"/>
      <c r="AE61" s="114" t="s">
        <v>13</v>
      </c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6"/>
      <c r="AS61" s="114" t="s">
        <v>25</v>
      </c>
      <c r="AT61" s="115"/>
      <c r="AU61" s="116"/>
      <c r="AV61" s="114" t="s">
        <v>26</v>
      </c>
      <c r="AW61" s="115"/>
      <c r="AX61" s="115"/>
      <c r="AY61" s="115"/>
      <c r="AZ61" s="116"/>
      <c r="BA61" s="114" t="s">
        <v>27</v>
      </c>
      <c r="BB61" s="115"/>
      <c r="BC61" s="116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46"/>
      <c r="BV61" s="57"/>
      <c r="BW61" s="46"/>
      <c r="BX61" s="57"/>
      <c r="BY61" s="57"/>
      <c r="BZ61" s="57"/>
      <c r="CA61" s="57"/>
      <c r="CB61" s="57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2:90" x14ac:dyDescent="0.2">
      <c r="B62" s="103" t="s">
        <v>8</v>
      </c>
      <c r="C62" s="104"/>
      <c r="D62" s="105" t="str">
        <f>$CA$31</f>
        <v>SV Heide Paderborn I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108">
        <f>$CB$31</f>
        <v>0</v>
      </c>
      <c r="Q62" s="109"/>
      <c r="R62" s="110"/>
      <c r="S62" s="104">
        <f>$CC$31</f>
        <v>0</v>
      </c>
      <c r="T62" s="104"/>
      <c r="U62" s="13" t="s">
        <v>20</v>
      </c>
      <c r="V62" s="104">
        <f>$CE$31</f>
        <v>0</v>
      </c>
      <c r="W62" s="104"/>
      <c r="X62" s="111">
        <f>$CF$31</f>
        <v>0</v>
      </c>
      <c r="Y62" s="112"/>
      <c r="Z62" s="113"/>
      <c r="AA62" s="4"/>
      <c r="AB62" s="4"/>
      <c r="AC62" s="4"/>
      <c r="AD62" s="4"/>
      <c r="AE62" s="103" t="s">
        <v>8</v>
      </c>
      <c r="AF62" s="104"/>
      <c r="AG62" s="105" t="str">
        <f>$CA$37</f>
        <v>VFL Rheda I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7"/>
      <c r="AS62" s="108">
        <f>$CB$37</f>
        <v>0</v>
      </c>
      <c r="AT62" s="109"/>
      <c r="AU62" s="110"/>
      <c r="AV62" s="104">
        <f>$CC$37</f>
        <v>0</v>
      </c>
      <c r="AW62" s="104"/>
      <c r="AX62" s="13" t="s">
        <v>20</v>
      </c>
      <c r="AY62" s="104">
        <f>$CE$37</f>
        <v>0</v>
      </c>
      <c r="AZ62" s="104"/>
      <c r="BA62" s="111">
        <f>$CF$37</f>
        <v>0</v>
      </c>
      <c r="BB62" s="112"/>
      <c r="BC62" s="113"/>
      <c r="BU62" s="46"/>
      <c r="BW62" s="46"/>
    </row>
    <row r="63" spans="2:90" x14ac:dyDescent="0.2">
      <c r="B63" s="96" t="s">
        <v>9</v>
      </c>
      <c r="C63" s="92"/>
      <c r="D63" s="97" t="str">
        <f>CA32</f>
        <v>Paderborn United I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9"/>
      <c r="P63" s="100">
        <f>$CB$32</f>
        <v>0</v>
      </c>
      <c r="Q63" s="101"/>
      <c r="R63" s="102"/>
      <c r="S63" s="92">
        <f>$CC$32</f>
        <v>0</v>
      </c>
      <c r="T63" s="92"/>
      <c r="U63" s="14" t="s">
        <v>20</v>
      </c>
      <c r="V63" s="92">
        <f>$CE$32</f>
        <v>0</v>
      </c>
      <c r="W63" s="92"/>
      <c r="X63" s="93">
        <f>$CF$32</f>
        <v>0</v>
      </c>
      <c r="Y63" s="94"/>
      <c r="Z63" s="95"/>
      <c r="AA63" s="4"/>
      <c r="AB63" s="4"/>
      <c r="AC63" s="4"/>
      <c r="AD63" s="4"/>
      <c r="AE63" s="96" t="s">
        <v>9</v>
      </c>
      <c r="AF63" s="92"/>
      <c r="AG63" s="97" t="str">
        <f>$CA$38</f>
        <v>WBS Akademia Warschau (PL) I</v>
      </c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9"/>
      <c r="AS63" s="100">
        <f>$CB$38</f>
        <v>0</v>
      </c>
      <c r="AT63" s="101"/>
      <c r="AU63" s="102"/>
      <c r="AV63" s="92">
        <f>$CC$38</f>
        <v>0</v>
      </c>
      <c r="AW63" s="92"/>
      <c r="AX63" s="14" t="s">
        <v>20</v>
      </c>
      <c r="AY63" s="92">
        <f>$CE$38</f>
        <v>0</v>
      </c>
      <c r="AZ63" s="92"/>
      <c r="BA63" s="93">
        <f>$CF$38</f>
        <v>0</v>
      </c>
      <c r="BB63" s="94"/>
      <c r="BC63" s="95"/>
      <c r="BU63" s="46"/>
      <c r="BW63" s="46"/>
    </row>
    <row r="64" spans="2:90" x14ac:dyDescent="0.2">
      <c r="B64" s="96" t="s">
        <v>10</v>
      </c>
      <c r="C64" s="92"/>
      <c r="D64" s="97" t="str">
        <f>CA33</f>
        <v>FC Iserlohn 46/49 I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  <c r="P64" s="100">
        <f>$CB$33</f>
        <v>0</v>
      </c>
      <c r="Q64" s="101"/>
      <c r="R64" s="102"/>
      <c r="S64" s="92">
        <f>$CC$33</f>
        <v>0</v>
      </c>
      <c r="T64" s="92"/>
      <c r="U64" s="14" t="s">
        <v>20</v>
      </c>
      <c r="V64" s="92">
        <f>$CE$33</f>
        <v>0</v>
      </c>
      <c r="W64" s="92"/>
      <c r="X64" s="93">
        <f>$CF$33</f>
        <v>0</v>
      </c>
      <c r="Y64" s="94"/>
      <c r="Z64" s="95"/>
      <c r="AA64" s="4"/>
      <c r="AB64" s="4"/>
      <c r="AC64" s="4"/>
      <c r="AD64" s="4"/>
      <c r="AE64" s="96" t="s">
        <v>10</v>
      </c>
      <c r="AF64" s="92"/>
      <c r="AG64" s="97" t="str">
        <f>$CA$39</f>
        <v>SC GW Paderborn II</v>
      </c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100">
        <f>$CB$39</f>
        <v>0</v>
      </c>
      <c r="AT64" s="101"/>
      <c r="AU64" s="102"/>
      <c r="AV64" s="92">
        <f>$CC$39</f>
        <v>0</v>
      </c>
      <c r="AW64" s="92"/>
      <c r="AX64" s="14" t="s">
        <v>20</v>
      </c>
      <c r="AY64" s="92">
        <f>$CE$39</f>
        <v>0</v>
      </c>
      <c r="AZ64" s="92"/>
      <c r="BA64" s="93">
        <f>$CF$39</f>
        <v>0</v>
      </c>
      <c r="BB64" s="94"/>
      <c r="BC64" s="95"/>
      <c r="BU64" s="46"/>
      <c r="BW64" s="46"/>
    </row>
    <row r="65" spans="2:80" ht="13.5" thickBot="1" x14ac:dyDescent="0.25">
      <c r="B65" s="80" t="s">
        <v>11</v>
      </c>
      <c r="C65" s="81"/>
      <c r="D65" s="82" t="str">
        <f>CA34</f>
        <v>SC Ostenland I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5">
        <f>$CB$34</f>
        <v>0</v>
      </c>
      <c r="Q65" s="86"/>
      <c r="R65" s="87"/>
      <c r="S65" s="88">
        <f>$CC$34</f>
        <v>0</v>
      </c>
      <c r="T65" s="88"/>
      <c r="U65" s="15" t="s">
        <v>20</v>
      </c>
      <c r="V65" s="88">
        <f>$CE$34</f>
        <v>0</v>
      </c>
      <c r="W65" s="88"/>
      <c r="X65" s="89">
        <f>$CF$34</f>
        <v>0</v>
      </c>
      <c r="Y65" s="90"/>
      <c r="Z65" s="91"/>
      <c r="AA65" s="4"/>
      <c r="AB65" s="4"/>
      <c r="AC65" s="4"/>
      <c r="AD65" s="4"/>
      <c r="AE65" s="80" t="s">
        <v>11</v>
      </c>
      <c r="AF65" s="81"/>
      <c r="AG65" s="82" t="str">
        <f>$CA$40</f>
        <v>DJK SSG Paderborn I</v>
      </c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4"/>
      <c r="AS65" s="85">
        <f>$CB$40</f>
        <v>0</v>
      </c>
      <c r="AT65" s="86"/>
      <c r="AU65" s="87"/>
      <c r="AV65" s="88">
        <f>$CC$40</f>
        <v>0</v>
      </c>
      <c r="AW65" s="88"/>
      <c r="AX65" s="15" t="s">
        <v>20</v>
      </c>
      <c r="AY65" s="88">
        <f>$CE$40</f>
        <v>0</v>
      </c>
      <c r="AZ65" s="88"/>
      <c r="BA65" s="89">
        <f>$CF$40</f>
        <v>0</v>
      </c>
      <c r="BB65" s="90"/>
      <c r="BC65" s="91"/>
      <c r="BU65" s="46"/>
      <c r="BW65" s="46"/>
    </row>
    <row r="66" spans="2:80" ht="9" customHeight="1" thickBot="1" x14ac:dyDescent="0.25">
      <c r="BU66" s="46"/>
      <c r="BW66" s="46"/>
    </row>
    <row r="67" spans="2:80" ht="13.5" thickBot="1" x14ac:dyDescent="0.25">
      <c r="B67" s="114" t="s">
        <v>30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6"/>
      <c r="P67" s="114" t="s">
        <v>25</v>
      </c>
      <c r="Q67" s="115"/>
      <c r="R67" s="116"/>
      <c r="S67" s="114" t="s">
        <v>26</v>
      </c>
      <c r="T67" s="115"/>
      <c r="U67" s="115"/>
      <c r="V67" s="115"/>
      <c r="W67" s="116"/>
      <c r="X67" s="114" t="s">
        <v>27</v>
      </c>
      <c r="Y67" s="115"/>
      <c r="Z67" s="116"/>
      <c r="AA67" s="12"/>
      <c r="AB67" s="12"/>
      <c r="AC67" s="12"/>
      <c r="AD67" s="12"/>
      <c r="AE67" s="114" t="s">
        <v>31</v>
      </c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14" t="s">
        <v>25</v>
      </c>
      <c r="AT67" s="115"/>
      <c r="AU67" s="116"/>
      <c r="AV67" s="114" t="s">
        <v>26</v>
      </c>
      <c r="AW67" s="115"/>
      <c r="AX67" s="115"/>
      <c r="AY67" s="115"/>
      <c r="AZ67" s="116"/>
      <c r="BA67" s="114" t="s">
        <v>27</v>
      </c>
      <c r="BB67" s="115"/>
      <c r="BC67" s="116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46"/>
      <c r="BV67" s="63"/>
      <c r="BW67" s="46"/>
      <c r="BX67" s="63"/>
      <c r="BY67" s="63"/>
      <c r="BZ67" s="63"/>
      <c r="CA67" s="63"/>
      <c r="CB67" s="63"/>
    </row>
    <row r="68" spans="2:80" x14ac:dyDescent="0.2">
      <c r="B68" s="103" t="s">
        <v>8</v>
      </c>
      <c r="C68" s="104"/>
      <c r="D68" s="105" t="str">
        <f>$CA$43</f>
        <v>DJK Mastbruch I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108">
        <f>$CB$43</f>
        <v>0</v>
      </c>
      <c r="Q68" s="109"/>
      <c r="R68" s="110"/>
      <c r="S68" s="104">
        <f>$CC$43</f>
        <v>0</v>
      </c>
      <c r="T68" s="104"/>
      <c r="U68" s="13" t="s">
        <v>20</v>
      </c>
      <c r="V68" s="104">
        <f>$CE$43</f>
        <v>0</v>
      </c>
      <c r="W68" s="104"/>
      <c r="X68" s="111">
        <f>$CF$43</f>
        <v>0</v>
      </c>
      <c r="Y68" s="112"/>
      <c r="Z68" s="113"/>
      <c r="AA68" s="4"/>
      <c r="AB68" s="4"/>
      <c r="AC68" s="4"/>
      <c r="AD68" s="4"/>
      <c r="AE68" s="103" t="s">
        <v>8</v>
      </c>
      <c r="AF68" s="104"/>
      <c r="AG68" s="105" t="str">
        <f>$CA$49</f>
        <v>SSV Reutlingen I</v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7"/>
      <c r="AS68" s="108">
        <f>$CB$49</f>
        <v>0</v>
      </c>
      <c r="AT68" s="109"/>
      <c r="AU68" s="110"/>
      <c r="AV68" s="104">
        <f>$CC$49</f>
        <v>0</v>
      </c>
      <c r="AW68" s="104"/>
      <c r="AX68" s="13" t="s">
        <v>20</v>
      </c>
      <c r="AY68" s="104">
        <f>$CE$49</f>
        <v>0</v>
      </c>
      <c r="AZ68" s="104"/>
      <c r="BA68" s="111">
        <f>$CF$49</f>
        <v>0</v>
      </c>
      <c r="BB68" s="112"/>
      <c r="BC68" s="11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46"/>
      <c r="BV68" s="63"/>
      <c r="BW68" s="46"/>
      <c r="BX68" s="63"/>
      <c r="BY68" s="63"/>
      <c r="BZ68" s="63"/>
      <c r="CA68" s="63"/>
      <c r="CB68" s="63"/>
    </row>
    <row r="69" spans="2:80" x14ac:dyDescent="0.2">
      <c r="B69" s="96" t="s">
        <v>9</v>
      </c>
      <c r="C69" s="92"/>
      <c r="D69" s="97" t="str">
        <f>$CA$44</f>
        <v>SV Westfalia Soest I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9"/>
      <c r="P69" s="100">
        <f>$CB$44</f>
        <v>0</v>
      </c>
      <c r="Q69" s="101"/>
      <c r="R69" s="102"/>
      <c r="S69" s="92">
        <f>$CC$44</f>
        <v>0</v>
      </c>
      <c r="T69" s="92"/>
      <c r="U69" s="14" t="s">
        <v>20</v>
      </c>
      <c r="V69" s="92">
        <f>$CE$44</f>
        <v>0</v>
      </c>
      <c r="W69" s="92"/>
      <c r="X69" s="93">
        <f>$CF$44</f>
        <v>0</v>
      </c>
      <c r="Y69" s="94"/>
      <c r="Z69" s="95"/>
      <c r="AA69" s="4"/>
      <c r="AB69" s="4"/>
      <c r="AC69" s="4"/>
      <c r="AD69" s="4"/>
      <c r="AE69" s="96" t="s">
        <v>9</v>
      </c>
      <c r="AF69" s="92"/>
      <c r="AG69" s="97" t="str">
        <f>$CA$50</f>
        <v>VFB Salzkotten I</v>
      </c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9"/>
      <c r="AS69" s="100">
        <f>$CB$50</f>
        <v>0</v>
      </c>
      <c r="AT69" s="101"/>
      <c r="AU69" s="102"/>
      <c r="AV69" s="92">
        <f>$CC$50</f>
        <v>0</v>
      </c>
      <c r="AW69" s="92"/>
      <c r="AX69" s="14" t="s">
        <v>20</v>
      </c>
      <c r="AY69" s="92">
        <f>$CE$50</f>
        <v>0</v>
      </c>
      <c r="AZ69" s="92"/>
      <c r="BA69" s="93">
        <f>$CF$50</f>
        <v>0</v>
      </c>
      <c r="BB69" s="94"/>
      <c r="BC69" s="95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46"/>
      <c r="BV69" s="63"/>
      <c r="BW69" s="46"/>
      <c r="BX69" s="63"/>
      <c r="BY69" s="63"/>
      <c r="BZ69" s="63"/>
      <c r="CA69" s="63"/>
      <c r="CB69" s="63"/>
    </row>
    <row r="70" spans="2:80" x14ac:dyDescent="0.2">
      <c r="B70" s="96" t="s">
        <v>10</v>
      </c>
      <c r="C70" s="92"/>
      <c r="D70" s="97" t="str">
        <f>$CA$45</f>
        <v>SV Heide Paderborn II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9"/>
      <c r="P70" s="100">
        <f>$CB$45</f>
        <v>0</v>
      </c>
      <c r="Q70" s="101"/>
      <c r="R70" s="102"/>
      <c r="S70" s="92">
        <f>$CC$45</f>
        <v>0</v>
      </c>
      <c r="T70" s="92"/>
      <c r="U70" s="14" t="s">
        <v>20</v>
      </c>
      <c r="V70" s="92">
        <f>$CE$45</f>
        <v>0</v>
      </c>
      <c r="W70" s="92"/>
      <c r="X70" s="93">
        <f>$CF$45</f>
        <v>0</v>
      </c>
      <c r="Y70" s="94"/>
      <c r="Z70" s="95"/>
      <c r="AA70" s="4"/>
      <c r="AB70" s="4"/>
      <c r="AC70" s="4"/>
      <c r="AD70" s="4"/>
      <c r="AE70" s="96" t="s">
        <v>10</v>
      </c>
      <c r="AF70" s="92"/>
      <c r="AG70" s="97" t="str">
        <f>$CA$51</f>
        <v>TuS Egge Schwaney I</v>
      </c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00">
        <f>$CB$51</f>
        <v>0</v>
      </c>
      <c r="AT70" s="101"/>
      <c r="AU70" s="102"/>
      <c r="AV70" s="92">
        <f>$CC$51</f>
        <v>0</v>
      </c>
      <c r="AW70" s="92"/>
      <c r="AX70" s="14" t="s">
        <v>20</v>
      </c>
      <c r="AY70" s="92">
        <f>$CE$51</f>
        <v>0</v>
      </c>
      <c r="AZ70" s="92"/>
      <c r="BA70" s="93">
        <f>$CF$51</f>
        <v>0</v>
      </c>
      <c r="BB70" s="94"/>
      <c r="BC70" s="95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46"/>
      <c r="BV70" s="63"/>
      <c r="BW70" s="46"/>
      <c r="BX70" s="63"/>
      <c r="BY70" s="63"/>
      <c r="BZ70" s="63"/>
      <c r="CA70" s="63"/>
      <c r="CB70" s="63"/>
    </row>
    <row r="71" spans="2:80" ht="13.5" thickBot="1" x14ac:dyDescent="0.25">
      <c r="B71" s="80" t="s">
        <v>11</v>
      </c>
      <c r="C71" s="81"/>
      <c r="D71" s="82" t="str">
        <f>$CA$46</f>
        <v>FC Wroclaw (PL)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85">
        <f>$CB$46</f>
        <v>0</v>
      </c>
      <c r="Q71" s="86"/>
      <c r="R71" s="87"/>
      <c r="S71" s="88">
        <f>$CC$46</f>
        <v>0</v>
      </c>
      <c r="T71" s="88"/>
      <c r="U71" s="15" t="s">
        <v>20</v>
      </c>
      <c r="V71" s="88">
        <f>$CE$46</f>
        <v>0</v>
      </c>
      <c r="W71" s="88"/>
      <c r="X71" s="89">
        <f>$CF$46</f>
        <v>0</v>
      </c>
      <c r="Y71" s="90"/>
      <c r="Z71" s="91"/>
      <c r="AA71" s="4"/>
      <c r="AB71" s="4"/>
      <c r="AC71" s="4"/>
      <c r="AD71" s="4"/>
      <c r="AE71" s="80" t="s">
        <v>11</v>
      </c>
      <c r="AF71" s="81"/>
      <c r="AG71" s="82" t="str">
        <f>$CA$52</f>
        <v>SV Heide Paderborn III</v>
      </c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4"/>
      <c r="AS71" s="85">
        <f>$CB$52</f>
        <v>0</v>
      </c>
      <c r="AT71" s="86"/>
      <c r="AU71" s="87"/>
      <c r="AV71" s="88">
        <f>$CC$52</f>
        <v>0</v>
      </c>
      <c r="AW71" s="88"/>
      <c r="AX71" s="15" t="s">
        <v>20</v>
      </c>
      <c r="AY71" s="88">
        <f>$CE$52</f>
        <v>0</v>
      </c>
      <c r="AZ71" s="88"/>
      <c r="BA71" s="89">
        <f>$CF$52</f>
        <v>0</v>
      </c>
      <c r="BB71" s="90"/>
      <c r="BC71" s="91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46"/>
      <c r="BV71" s="63"/>
      <c r="BW71" s="46"/>
      <c r="BX71" s="63"/>
      <c r="BY71" s="63"/>
      <c r="BZ71" s="63"/>
      <c r="CA71" s="63"/>
      <c r="CB71" s="63"/>
    </row>
    <row r="72" spans="2:80" x14ac:dyDescent="0.2">
      <c r="BU72" s="46"/>
      <c r="BW72" s="46"/>
    </row>
    <row r="73" spans="2:80" x14ac:dyDescent="0.2">
      <c r="B73" s="1" t="s">
        <v>58</v>
      </c>
      <c r="BU73" s="46"/>
      <c r="BW73" s="46"/>
    </row>
    <row r="74" spans="2:80" ht="8.25" customHeight="1" thickBot="1" x14ac:dyDescent="0.25">
      <c r="BU74" s="46"/>
      <c r="BW74" s="46"/>
    </row>
    <row r="75" spans="2:80" ht="16.5" thickBot="1" x14ac:dyDescent="0.3">
      <c r="B75" s="199" t="s">
        <v>50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1"/>
      <c r="AE75" s="199" t="s">
        <v>51</v>
      </c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1"/>
      <c r="BU75" s="46"/>
      <c r="BW75" s="46"/>
    </row>
    <row r="76" spans="2:80" ht="15" x14ac:dyDescent="0.2">
      <c r="B76" s="151" t="s">
        <v>34</v>
      </c>
      <c r="C76" s="152"/>
      <c r="D76" s="152"/>
      <c r="E76" s="152"/>
      <c r="F76" s="153" t="s">
        <v>8</v>
      </c>
      <c r="G76" s="153"/>
      <c r="H76" s="141" t="str">
        <f>IF(ISBLANK(AZ47),"1. Grp. A",$D$62)</f>
        <v>1. Grp. A</v>
      </c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2"/>
      <c r="AE76" s="151" t="s">
        <v>38</v>
      </c>
      <c r="AF76" s="152"/>
      <c r="AG76" s="152"/>
      <c r="AH76" s="152"/>
      <c r="AI76" s="153" t="s">
        <v>8</v>
      </c>
      <c r="AJ76" s="153"/>
      <c r="AK76" s="141" t="str">
        <f>IF(ISBLANK(AZ47),"2. Grp. A",$D$63)</f>
        <v>2. Grp. A</v>
      </c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2"/>
      <c r="BU76" s="46"/>
      <c r="BW76" s="46"/>
    </row>
    <row r="77" spans="2:80" ht="15" x14ac:dyDescent="0.2">
      <c r="B77" s="143" t="s">
        <v>39</v>
      </c>
      <c r="C77" s="144"/>
      <c r="D77" s="144"/>
      <c r="E77" s="144"/>
      <c r="F77" s="145" t="s">
        <v>9</v>
      </c>
      <c r="G77" s="145"/>
      <c r="H77" s="146" t="str">
        <f>IF(ISBLANK(AZ49),"2. Grp. B",$AG$63)</f>
        <v>2. Grp. B</v>
      </c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7"/>
      <c r="AE77" s="143" t="s">
        <v>35</v>
      </c>
      <c r="AF77" s="144"/>
      <c r="AG77" s="144"/>
      <c r="AH77" s="144"/>
      <c r="AI77" s="145" t="s">
        <v>9</v>
      </c>
      <c r="AJ77" s="145"/>
      <c r="AK77" s="146" t="str">
        <f>IF(ISBLANK(AZ49),"1. Grp. B",$AG$62)</f>
        <v>1. Grp. B</v>
      </c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7"/>
      <c r="BU77" s="46"/>
      <c r="BW77" s="46"/>
    </row>
    <row r="78" spans="2:80" ht="15" x14ac:dyDescent="0.2">
      <c r="B78" s="143" t="s">
        <v>36</v>
      </c>
      <c r="C78" s="144"/>
      <c r="D78" s="144"/>
      <c r="E78" s="144"/>
      <c r="F78" s="145" t="s">
        <v>10</v>
      </c>
      <c r="G78" s="145"/>
      <c r="H78" s="146" t="str">
        <f>IF(ISBLANK(AZ51),"1. Grp. C",$D$68)</f>
        <v>1. Grp. C</v>
      </c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7"/>
      <c r="AE78" s="143" t="s">
        <v>40</v>
      </c>
      <c r="AF78" s="144"/>
      <c r="AG78" s="144"/>
      <c r="AH78" s="144"/>
      <c r="AI78" s="145" t="s">
        <v>10</v>
      </c>
      <c r="AJ78" s="145"/>
      <c r="AK78" s="146" t="str">
        <f>IF(ISBLANK(AZ51),"2. Grp. C",$D$69)</f>
        <v>2. Grp. C</v>
      </c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7"/>
      <c r="BU78" s="46"/>
      <c r="BW78" s="46"/>
    </row>
    <row r="79" spans="2:80" ht="15.75" thickBot="1" x14ac:dyDescent="0.25">
      <c r="B79" s="154" t="s">
        <v>41</v>
      </c>
      <c r="C79" s="155"/>
      <c r="D79" s="155"/>
      <c r="E79" s="155"/>
      <c r="F79" s="148" t="s">
        <v>11</v>
      </c>
      <c r="G79" s="148"/>
      <c r="H79" s="149" t="str">
        <f>IF(ISBLANK(AZ53),"2. Grp. D",$AG$69)</f>
        <v>2. Grp. D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50"/>
      <c r="AE79" s="154" t="s">
        <v>37</v>
      </c>
      <c r="AF79" s="155"/>
      <c r="AG79" s="155"/>
      <c r="AH79" s="155"/>
      <c r="AI79" s="148" t="s">
        <v>11</v>
      </c>
      <c r="AJ79" s="148"/>
      <c r="AK79" s="149" t="str">
        <f>IF(ISBLANK(AZ53),"1. Grp. D",$AG$68)</f>
        <v>1. Grp. D</v>
      </c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50"/>
      <c r="BU79" s="46"/>
      <c r="BW79" s="46"/>
    </row>
    <row r="80" spans="2:80" ht="13.5" thickBot="1" x14ac:dyDescent="0.25">
      <c r="BU80" s="46"/>
      <c r="BW80" s="46"/>
    </row>
    <row r="81" spans="2:84" ht="16.5" thickBot="1" x14ac:dyDescent="0.3">
      <c r="B81" s="199" t="s">
        <v>52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1"/>
      <c r="AE81" s="199" t="s">
        <v>53</v>
      </c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1"/>
      <c r="BU81" s="46"/>
      <c r="BW81" s="46"/>
    </row>
    <row r="82" spans="2:84" ht="15" x14ac:dyDescent="0.2">
      <c r="B82" s="151" t="s">
        <v>42</v>
      </c>
      <c r="C82" s="152"/>
      <c r="D82" s="152"/>
      <c r="E82" s="152"/>
      <c r="F82" s="153" t="s">
        <v>8</v>
      </c>
      <c r="G82" s="153"/>
      <c r="H82" s="141" t="str">
        <f>IF(ISBLANK(AZ47),"3. Grp. A",$D$64)</f>
        <v>3. Grp. A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2"/>
      <c r="AE82" s="151" t="s">
        <v>46</v>
      </c>
      <c r="AF82" s="152"/>
      <c r="AG82" s="152"/>
      <c r="AH82" s="152"/>
      <c r="AI82" s="153" t="s">
        <v>8</v>
      </c>
      <c r="AJ82" s="153"/>
      <c r="AK82" s="141" t="str">
        <f>IF(ISBLANK(AZ47),"4. Grp. A",$D$65)</f>
        <v>4. Grp. A</v>
      </c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2"/>
      <c r="BU82" s="46"/>
      <c r="BW82" s="46"/>
    </row>
    <row r="83" spans="2:84" ht="15" x14ac:dyDescent="0.2">
      <c r="B83" s="143" t="s">
        <v>47</v>
      </c>
      <c r="C83" s="144"/>
      <c r="D83" s="144"/>
      <c r="E83" s="144"/>
      <c r="F83" s="145" t="s">
        <v>9</v>
      </c>
      <c r="G83" s="145"/>
      <c r="H83" s="146" t="str">
        <f>IF(ISBLANK(AZ49),"4. Grp. B",$AG$65)</f>
        <v>4. Grp. B</v>
      </c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7"/>
      <c r="AE83" s="143" t="s">
        <v>43</v>
      </c>
      <c r="AF83" s="144"/>
      <c r="AG83" s="144"/>
      <c r="AH83" s="144"/>
      <c r="AI83" s="145" t="s">
        <v>9</v>
      </c>
      <c r="AJ83" s="145"/>
      <c r="AK83" s="146" t="str">
        <f>IF(ISBLANK(AZ49),"3. Grp. B",$AG$64)</f>
        <v>3. Grp. B</v>
      </c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U83" s="46"/>
      <c r="BW83" s="46"/>
    </row>
    <row r="84" spans="2:84" ht="15" x14ac:dyDescent="0.2">
      <c r="B84" s="143" t="s">
        <v>44</v>
      </c>
      <c r="C84" s="144"/>
      <c r="D84" s="144"/>
      <c r="E84" s="144"/>
      <c r="F84" s="145" t="s">
        <v>10</v>
      </c>
      <c r="G84" s="145"/>
      <c r="H84" s="146" t="str">
        <f>IF(ISBLANK(AZ51),"3. Grp. C",$D$70)</f>
        <v>3. Grp. C</v>
      </c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7"/>
      <c r="AE84" s="143" t="s">
        <v>48</v>
      </c>
      <c r="AF84" s="144"/>
      <c r="AG84" s="144"/>
      <c r="AH84" s="144"/>
      <c r="AI84" s="145" t="s">
        <v>10</v>
      </c>
      <c r="AJ84" s="145"/>
      <c r="AK84" s="146" t="str">
        <f>IF(ISBLANK(AZ51),"4. Grp. C",$D$71)</f>
        <v>4. Grp. C</v>
      </c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7"/>
      <c r="BU84" s="46"/>
      <c r="BW84" s="46"/>
    </row>
    <row r="85" spans="2:84" ht="15.75" thickBot="1" x14ac:dyDescent="0.25">
      <c r="B85" s="154" t="s">
        <v>49</v>
      </c>
      <c r="C85" s="155"/>
      <c r="D85" s="155"/>
      <c r="E85" s="155"/>
      <c r="F85" s="148" t="s">
        <v>11</v>
      </c>
      <c r="G85" s="148"/>
      <c r="H85" s="149" t="str">
        <f>IF(ISBLANK(AZ53),"4. Grp. D",$AG$71)</f>
        <v>4. Grp. D</v>
      </c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50"/>
      <c r="AE85" s="154" t="s">
        <v>45</v>
      </c>
      <c r="AF85" s="155"/>
      <c r="AG85" s="155"/>
      <c r="AH85" s="155"/>
      <c r="AI85" s="148" t="s">
        <v>11</v>
      </c>
      <c r="AJ85" s="148"/>
      <c r="AK85" s="149" t="str">
        <f>IF(ISBLANK(AZ53),"3. Grp. D",$AG$70)</f>
        <v>3. Grp. D</v>
      </c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50"/>
      <c r="BU85" s="46"/>
      <c r="BW85" s="46"/>
    </row>
    <row r="86" spans="2:84" x14ac:dyDescent="0.2">
      <c r="BU86" s="46"/>
      <c r="BW86" s="46"/>
    </row>
    <row r="87" spans="2:84" x14ac:dyDescent="0.2">
      <c r="B87" s="1" t="s">
        <v>103</v>
      </c>
      <c r="R87" s="19"/>
      <c r="BU87" s="46"/>
      <c r="BW87" s="46"/>
    </row>
    <row r="88" spans="2:84" ht="13.5" thickBot="1" x14ac:dyDescent="0.25">
      <c r="BU88" s="46"/>
      <c r="BW88" s="46"/>
    </row>
    <row r="89" spans="2:84" ht="13.5" thickBot="1" x14ac:dyDescent="0.25">
      <c r="B89" s="197" t="s">
        <v>14</v>
      </c>
      <c r="C89" s="198"/>
      <c r="D89" s="177" t="s">
        <v>15</v>
      </c>
      <c r="E89" s="115"/>
      <c r="F89" s="178"/>
      <c r="G89" s="177" t="s">
        <v>16</v>
      </c>
      <c r="H89" s="115"/>
      <c r="I89" s="178"/>
      <c r="J89" s="177" t="s">
        <v>18</v>
      </c>
      <c r="K89" s="115"/>
      <c r="L89" s="115"/>
      <c r="M89" s="115"/>
      <c r="N89" s="178"/>
      <c r="O89" s="177" t="s">
        <v>19</v>
      </c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78"/>
      <c r="AW89" s="177" t="s">
        <v>22</v>
      </c>
      <c r="AX89" s="115"/>
      <c r="AY89" s="115"/>
      <c r="AZ89" s="115"/>
      <c r="BA89" s="178"/>
      <c r="BB89" s="183"/>
      <c r="BC89" s="184"/>
      <c r="BU89" s="46"/>
      <c r="BW89" s="46"/>
    </row>
    <row r="90" spans="2:84" x14ac:dyDescent="0.2">
      <c r="B90" s="165">
        <v>25</v>
      </c>
      <c r="C90" s="166"/>
      <c r="D90" s="166">
        <v>1</v>
      </c>
      <c r="E90" s="166"/>
      <c r="F90" s="166"/>
      <c r="G90" s="166">
        <v>4</v>
      </c>
      <c r="H90" s="166"/>
      <c r="I90" s="166"/>
      <c r="J90" s="167">
        <v>0.48958333333333331</v>
      </c>
      <c r="K90" s="167"/>
      <c r="L90" s="167"/>
      <c r="M90" s="167"/>
      <c r="N90" s="168"/>
      <c r="O90" s="169" t="str">
        <f>AK82</f>
        <v>4. Grp. A</v>
      </c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" t="s">
        <v>21</v>
      </c>
      <c r="AF90" s="170" t="str">
        <f>AK83</f>
        <v>3. Grp. B</v>
      </c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1"/>
      <c r="AW90" s="172"/>
      <c r="AX90" s="173"/>
      <c r="AY90" s="17" t="s">
        <v>20</v>
      </c>
      <c r="AZ90" s="173"/>
      <c r="BA90" s="174"/>
      <c r="BB90" s="172"/>
      <c r="BC90" s="175"/>
      <c r="BU90" s="46" t="str">
        <f>IF(ISBLANK(AZ90),"0",IF(AW90&gt;AZ90,3,IF(AW90=AZ90,1,0)))</f>
        <v>0</v>
      </c>
      <c r="BV90" s="39" t="s">
        <v>20</v>
      </c>
      <c r="BW90" s="46" t="str">
        <f>IF(ISBLANK(AZ90),"0",IF(AZ90&gt;AW90,3,IF(AZ90=AW90,1,0)))</f>
        <v>0</v>
      </c>
      <c r="CA90" s="58" t="s">
        <v>50</v>
      </c>
      <c r="CB90" s="44" t="s">
        <v>25</v>
      </c>
      <c r="CC90" s="79" t="s">
        <v>26</v>
      </c>
      <c r="CD90" s="79"/>
      <c r="CE90" s="79"/>
      <c r="CF90" s="66" t="s">
        <v>27</v>
      </c>
    </row>
    <row r="91" spans="2:84" x14ac:dyDescent="0.2">
      <c r="B91" s="156">
        <v>26</v>
      </c>
      <c r="C91" s="157"/>
      <c r="D91" s="157">
        <v>2</v>
      </c>
      <c r="E91" s="157"/>
      <c r="F91" s="157"/>
      <c r="G91" s="157">
        <v>4</v>
      </c>
      <c r="H91" s="157"/>
      <c r="I91" s="157"/>
      <c r="J91" s="158">
        <f>J90</f>
        <v>0.48958333333333331</v>
      </c>
      <c r="K91" s="158"/>
      <c r="L91" s="158"/>
      <c r="M91" s="158"/>
      <c r="N91" s="159"/>
      <c r="O91" s="160" t="str">
        <f>AK84</f>
        <v>4. Grp. C</v>
      </c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8" t="s">
        <v>21</v>
      </c>
      <c r="AF91" s="161" t="str">
        <f>AK85</f>
        <v>3. Grp. D</v>
      </c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2"/>
      <c r="AW91" s="117"/>
      <c r="AX91" s="163"/>
      <c r="AY91" s="8" t="s">
        <v>20</v>
      </c>
      <c r="AZ91" s="163"/>
      <c r="BA91" s="164"/>
      <c r="BB91" s="117"/>
      <c r="BC91" s="118"/>
      <c r="BU91" s="46" t="str">
        <f>IF(ISBLANK(AZ91),"0",IF(AW91&gt;AZ91,3,IF(AW91=AZ91,1,0)))</f>
        <v>0</v>
      </c>
      <c r="BV91" s="39" t="s">
        <v>20</v>
      </c>
      <c r="BW91" s="46" t="str">
        <f>IF(ISBLANK(AZ91),"0",IF(AZ91&gt;AW91,3,IF(AZ91=AW91,1,0)))</f>
        <v>0</v>
      </c>
      <c r="CA91" s="44" t="str">
        <f>$H$76</f>
        <v>1. Grp. A</v>
      </c>
      <c r="CB91" s="46">
        <f>SUM($BU$96+$BW$104+$BU$112)</f>
        <v>0</v>
      </c>
      <c r="CC91" s="47">
        <f>SUM($AW$96+$AZ$104+$AW$112)</f>
        <v>0</v>
      </c>
      <c r="CD91" s="48" t="s">
        <v>20</v>
      </c>
      <c r="CE91" s="49">
        <f>SUM($AZ$96+$AW$104+$AZ$112)</f>
        <v>0</v>
      </c>
      <c r="CF91" s="68">
        <f>SUM(CC91-CE91)</f>
        <v>0</v>
      </c>
    </row>
    <row r="92" spans="2:84" x14ac:dyDescent="0.2">
      <c r="B92" s="128">
        <v>27</v>
      </c>
      <c r="C92" s="129"/>
      <c r="D92" s="129">
        <v>3</v>
      </c>
      <c r="E92" s="129"/>
      <c r="F92" s="129"/>
      <c r="G92" s="129">
        <v>3</v>
      </c>
      <c r="H92" s="129"/>
      <c r="I92" s="129"/>
      <c r="J92" s="130">
        <f>J90</f>
        <v>0.48958333333333331</v>
      </c>
      <c r="K92" s="130"/>
      <c r="L92" s="130"/>
      <c r="M92" s="130"/>
      <c r="N92" s="131"/>
      <c r="O92" s="132" t="str">
        <f>H82</f>
        <v>3. Grp. A</v>
      </c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9" t="s">
        <v>21</v>
      </c>
      <c r="AF92" s="133" t="str">
        <f>H83</f>
        <v>4. Grp. B</v>
      </c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19"/>
      <c r="AX92" s="120"/>
      <c r="AY92" s="9" t="s">
        <v>20</v>
      </c>
      <c r="AZ92" s="120"/>
      <c r="BA92" s="121"/>
      <c r="BB92" s="119"/>
      <c r="BC92" s="135"/>
      <c r="BU92" s="46" t="str">
        <f>IF(ISBLANK(AZ92),"0",IF(AW92&gt;AZ92,3,IF(AW92=AZ92,1,0)))</f>
        <v>0</v>
      </c>
      <c r="BV92" s="39" t="s">
        <v>20</v>
      </c>
      <c r="BW92" s="46" t="str">
        <f>IF(ISBLANK(AZ92),"0",IF(AZ92&gt;AW92,3,IF(AZ92=AW92,1,0)))</f>
        <v>0</v>
      </c>
      <c r="CA92" s="44" t="str">
        <f>$H$77</f>
        <v>2. Grp. B</v>
      </c>
      <c r="CB92" s="46">
        <f>SUM($BW$96+$BU$105+$BU$113)</f>
        <v>0</v>
      </c>
      <c r="CC92" s="47">
        <f>SUM($AZ$96+$AW$105+$AW$113)</f>
        <v>0</v>
      </c>
      <c r="CD92" s="48" t="s">
        <v>20</v>
      </c>
      <c r="CE92" s="49">
        <f>SUM($AW$96+$AZ$105+$AZ$113)</f>
        <v>0</v>
      </c>
      <c r="CF92" s="68">
        <f>SUM(CC92-CE92)</f>
        <v>0</v>
      </c>
    </row>
    <row r="93" spans="2:84" ht="13.5" thickBot="1" x14ac:dyDescent="0.25">
      <c r="B93" s="124">
        <v>28</v>
      </c>
      <c r="C93" s="125"/>
      <c r="D93" s="125">
        <v>4</v>
      </c>
      <c r="E93" s="125"/>
      <c r="F93" s="125"/>
      <c r="G93" s="125">
        <v>3</v>
      </c>
      <c r="H93" s="125"/>
      <c r="I93" s="125"/>
      <c r="J93" s="126">
        <f>J92</f>
        <v>0.48958333333333331</v>
      </c>
      <c r="K93" s="126"/>
      <c r="L93" s="126"/>
      <c r="M93" s="126"/>
      <c r="N93" s="127"/>
      <c r="O93" s="122" t="str">
        <f>H84</f>
        <v>3. Grp. C</v>
      </c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0" t="s">
        <v>21</v>
      </c>
      <c r="AF93" s="123" t="str">
        <f>H85</f>
        <v>4. Grp. D</v>
      </c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38"/>
      <c r="AW93" s="136"/>
      <c r="AX93" s="139"/>
      <c r="AY93" s="10" t="s">
        <v>20</v>
      </c>
      <c r="AZ93" s="139"/>
      <c r="BA93" s="140"/>
      <c r="BB93" s="136"/>
      <c r="BC93" s="137"/>
      <c r="BU93" s="46" t="str">
        <f>IF(ISBLANK(AZ93),"0",IF(AW93&gt;AZ93,3,IF(AW93=AZ93,1,0)))</f>
        <v>0</v>
      </c>
      <c r="BV93" s="39" t="s">
        <v>20</v>
      </c>
      <c r="BW93" s="46" t="str">
        <f>IF(ISBLANK(AZ93),"0",IF(AZ93&gt;AW93,3,IF(AZ93=AW93,1,0)))</f>
        <v>0</v>
      </c>
      <c r="CA93" s="44" t="str">
        <f>$H$78</f>
        <v>1. Grp. C</v>
      </c>
      <c r="CB93" s="46">
        <f>SUM($BU$97+$BW$105+$BW$112)</f>
        <v>0</v>
      </c>
      <c r="CC93" s="47">
        <f>SUM($AW$97+$AZ$105+$AZ$112)</f>
        <v>0</v>
      </c>
      <c r="CD93" s="48" t="s">
        <v>20</v>
      </c>
      <c r="CE93" s="49">
        <f>SUM($AZ$97+$AW$105+$AW$112)</f>
        <v>0</v>
      </c>
      <c r="CF93" s="68">
        <f>SUM(CC93-CE93)</f>
        <v>0</v>
      </c>
    </row>
    <row r="94" spans="2:84" x14ac:dyDescent="0.2">
      <c r="B94" s="165">
        <v>29</v>
      </c>
      <c r="C94" s="166"/>
      <c r="D94" s="166">
        <v>1</v>
      </c>
      <c r="E94" s="166"/>
      <c r="F94" s="166"/>
      <c r="G94" s="166">
        <v>2</v>
      </c>
      <c r="H94" s="166"/>
      <c r="I94" s="166"/>
      <c r="J94" s="167">
        <f>J92+$U$10*$X$10+$AL$10</f>
        <v>0.5</v>
      </c>
      <c r="K94" s="167"/>
      <c r="L94" s="167"/>
      <c r="M94" s="167"/>
      <c r="N94" s="168"/>
      <c r="O94" s="169" t="str">
        <f>AK76</f>
        <v>2. Grp. A</v>
      </c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" t="s">
        <v>21</v>
      </c>
      <c r="AF94" s="170" t="str">
        <f>AK77</f>
        <v>1. Grp. B</v>
      </c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1"/>
      <c r="AW94" s="172"/>
      <c r="AX94" s="173"/>
      <c r="AY94" s="17" t="s">
        <v>20</v>
      </c>
      <c r="AZ94" s="173"/>
      <c r="BA94" s="174"/>
      <c r="BB94" s="172"/>
      <c r="BC94" s="175"/>
      <c r="BU94" s="46" t="str">
        <f>IF(ISBLANK(AZ94),"0",IF(AW94&gt;AZ94,3,IF(AW94=AZ94,1,0)))</f>
        <v>0</v>
      </c>
      <c r="BV94" s="39" t="s">
        <v>20</v>
      </c>
      <c r="BW94" s="46" t="str">
        <f>IF(ISBLANK(AZ94),"0",IF(AZ94&gt;AW94,3,IF(AZ94=AW94,1,0)))</f>
        <v>0</v>
      </c>
      <c r="CA94" s="44" t="str">
        <f>$H$79</f>
        <v>2. Grp. D</v>
      </c>
      <c r="CB94" s="46">
        <f>SUM($BW$97+$BU$104+$BW$113)</f>
        <v>0</v>
      </c>
      <c r="CC94" s="47">
        <f>SUM($AZ$97+$AW$104+$AZ$113)</f>
        <v>0</v>
      </c>
      <c r="CD94" s="48" t="s">
        <v>20</v>
      </c>
      <c r="CE94" s="49">
        <f>SUM($AW$97+$AZ$104+$AW$113)</f>
        <v>0</v>
      </c>
      <c r="CF94" s="68">
        <f>SUM(CC94-CE94)</f>
        <v>0</v>
      </c>
    </row>
    <row r="95" spans="2:84" x14ac:dyDescent="0.2">
      <c r="B95" s="156">
        <v>30</v>
      </c>
      <c r="C95" s="157"/>
      <c r="D95" s="157">
        <v>2</v>
      </c>
      <c r="E95" s="157"/>
      <c r="F95" s="157"/>
      <c r="G95" s="157">
        <v>2</v>
      </c>
      <c r="H95" s="157"/>
      <c r="I95" s="157"/>
      <c r="J95" s="158">
        <f>J94</f>
        <v>0.5</v>
      </c>
      <c r="K95" s="158"/>
      <c r="L95" s="158"/>
      <c r="M95" s="158"/>
      <c r="N95" s="159"/>
      <c r="O95" s="160" t="str">
        <f>AK78</f>
        <v>2. Grp. C</v>
      </c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8" t="s">
        <v>21</v>
      </c>
      <c r="AF95" s="161" t="str">
        <f>AK79</f>
        <v>1. Grp. D</v>
      </c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2"/>
      <c r="AW95" s="117"/>
      <c r="AX95" s="163"/>
      <c r="AY95" s="8" t="s">
        <v>20</v>
      </c>
      <c r="AZ95" s="163"/>
      <c r="BA95" s="164"/>
      <c r="BB95" s="117"/>
      <c r="BC95" s="118"/>
      <c r="BU95" s="46" t="str">
        <f t="shared" ref="BU95:BU113" si="2">IF(ISBLANK(AZ95),"0",IF(AW95&gt;AZ95,3,IF(AW95=AZ95,1,0)))</f>
        <v>0</v>
      </c>
      <c r="BV95" s="39" t="s">
        <v>20</v>
      </c>
      <c r="BW95" s="46" t="str">
        <f t="shared" ref="BW95:BW113" si="3">IF(ISBLANK(AZ95),"0",IF(AZ95&gt;AW95,3,IF(AZ95=AW95,1,0)))</f>
        <v>0</v>
      </c>
      <c r="CA95" s="44"/>
      <c r="CB95" s="44"/>
      <c r="CC95" s="47"/>
      <c r="CD95" s="47"/>
      <c r="CE95" s="47"/>
      <c r="CF95" s="47"/>
    </row>
    <row r="96" spans="2:84" x14ac:dyDescent="0.2">
      <c r="B96" s="128">
        <v>31</v>
      </c>
      <c r="C96" s="129"/>
      <c r="D96" s="129">
        <v>3</v>
      </c>
      <c r="E96" s="129"/>
      <c r="F96" s="129"/>
      <c r="G96" s="129">
        <v>1</v>
      </c>
      <c r="H96" s="129"/>
      <c r="I96" s="129"/>
      <c r="J96" s="130">
        <f>J94</f>
        <v>0.5</v>
      </c>
      <c r="K96" s="130"/>
      <c r="L96" s="130"/>
      <c r="M96" s="130"/>
      <c r="N96" s="131"/>
      <c r="O96" s="132" t="str">
        <f>H76</f>
        <v>1. Grp. A</v>
      </c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9" t="s">
        <v>21</v>
      </c>
      <c r="AF96" s="133" t="str">
        <f>H77</f>
        <v>2. Grp. B</v>
      </c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  <c r="AW96" s="119"/>
      <c r="AX96" s="120"/>
      <c r="AY96" s="9" t="s">
        <v>20</v>
      </c>
      <c r="AZ96" s="120"/>
      <c r="BA96" s="121"/>
      <c r="BB96" s="119"/>
      <c r="BC96" s="135"/>
      <c r="BU96" s="46" t="str">
        <f t="shared" si="2"/>
        <v>0</v>
      </c>
      <c r="BV96" s="39" t="s">
        <v>20</v>
      </c>
      <c r="BW96" s="46" t="str">
        <f t="shared" si="3"/>
        <v>0</v>
      </c>
      <c r="CA96" s="58" t="s">
        <v>51</v>
      </c>
      <c r="CB96" s="44" t="s">
        <v>25</v>
      </c>
      <c r="CC96" s="79" t="s">
        <v>26</v>
      </c>
      <c r="CD96" s="79"/>
      <c r="CE96" s="79"/>
      <c r="CF96" s="66" t="s">
        <v>27</v>
      </c>
    </row>
    <row r="97" spans="2:84" ht="13.5" thickBot="1" x14ac:dyDescent="0.25">
      <c r="B97" s="124">
        <v>32</v>
      </c>
      <c r="C97" s="125"/>
      <c r="D97" s="125">
        <v>4</v>
      </c>
      <c r="E97" s="125"/>
      <c r="F97" s="125"/>
      <c r="G97" s="125">
        <v>1</v>
      </c>
      <c r="H97" s="125"/>
      <c r="I97" s="125"/>
      <c r="J97" s="126">
        <f>J96</f>
        <v>0.5</v>
      </c>
      <c r="K97" s="126"/>
      <c r="L97" s="126"/>
      <c r="M97" s="126"/>
      <c r="N97" s="127"/>
      <c r="O97" s="122" t="str">
        <f>H78</f>
        <v>1. Grp. C</v>
      </c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0" t="s">
        <v>21</v>
      </c>
      <c r="AF97" s="123" t="str">
        <f>H79</f>
        <v>2. Grp. D</v>
      </c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38"/>
      <c r="AW97" s="136"/>
      <c r="AX97" s="139"/>
      <c r="AY97" s="10" t="s">
        <v>20</v>
      </c>
      <c r="AZ97" s="139"/>
      <c r="BA97" s="140"/>
      <c r="BB97" s="136"/>
      <c r="BC97" s="137"/>
      <c r="BU97" s="46" t="str">
        <f t="shared" si="2"/>
        <v>0</v>
      </c>
      <c r="BV97" s="39" t="s">
        <v>20</v>
      </c>
      <c r="BW97" s="46" t="str">
        <f t="shared" si="3"/>
        <v>0</v>
      </c>
      <c r="CA97" s="44" t="str">
        <f>$AK$76</f>
        <v>2. Grp. A</v>
      </c>
      <c r="CB97" s="46">
        <f>SUM($BU$94+$BW$102+$BU$110)</f>
        <v>0</v>
      </c>
      <c r="CC97" s="47">
        <f>SUM($AW$94+$AZ$102+$AW$110)</f>
        <v>0</v>
      </c>
      <c r="CD97" s="48" t="s">
        <v>20</v>
      </c>
      <c r="CE97" s="49">
        <f>SUM($AZ$94+$AW$102+$AZ$110)</f>
        <v>0</v>
      </c>
      <c r="CF97" s="68">
        <f>SUM(CC97-CE97)</f>
        <v>0</v>
      </c>
    </row>
    <row r="98" spans="2:84" x14ac:dyDescent="0.2">
      <c r="B98" s="165">
        <v>33</v>
      </c>
      <c r="C98" s="166"/>
      <c r="D98" s="166">
        <v>1</v>
      </c>
      <c r="E98" s="166"/>
      <c r="F98" s="166"/>
      <c r="G98" s="166">
        <v>4</v>
      </c>
      <c r="H98" s="166"/>
      <c r="I98" s="166"/>
      <c r="J98" s="167">
        <f>J96+$U$10*$X$10+$AL$10</f>
        <v>0.51041666666666663</v>
      </c>
      <c r="K98" s="167"/>
      <c r="L98" s="167"/>
      <c r="M98" s="167"/>
      <c r="N98" s="168"/>
      <c r="O98" s="169" t="str">
        <f>AK85</f>
        <v>3. Grp. D</v>
      </c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" t="s">
        <v>21</v>
      </c>
      <c r="AF98" s="170" t="str">
        <f>AK82</f>
        <v>4. Grp. A</v>
      </c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1"/>
      <c r="AW98" s="172"/>
      <c r="AX98" s="173"/>
      <c r="AY98" s="17" t="s">
        <v>20</v>
      </c>
      <c r="AZ98" s="173"/>
      <c r="BA98" s="174"/>
      <c r="BB98" s="172"/>
      <c r="BC98" s="175"/>
      <c r="BU98" s="46" t="str">
        <f t="shared" si="2"/>
        <v>0</v>
      </c>
      <c r="BV98" s="39" t="s">
        <v>20</v>
      </c>
      <c r="BW98" s="46" t="str">
        <f t="shared" si="3"/>
        <v>0</v>
      </c>
      <c r="CA98" s="44" t="str">
        <f>$AK$77</f>
        <v>1. Grp. B</v>
      </c>
      <c r="CB98" s="46">
        <f>SUM($BW$94+$BU$103+$BU$111)</f>
        <v>0</v>
      </c>
      <c r="CC98" s="47">
        <f>SUM($AZ$94+$AW$103+$AW$111)</f>
        <v>0</v>
      </c>
      <c r="CD98" s="48" t="s">
        <v>20</v>
      </c>
      <c r="CE98" s="49">
        <f>SUM($AW$94+$AZ$103+$AZ$111)</f>
        <v>0</v>
      </c>
      <c r="CF98" s="68">
        <f>SUM(CC98-CE98)</f>
        <v>0</v>
      </c>
    </row>
    <row r="99" spans="2:84" x14ac:dyDescent="0.2">
      <c r="B99" s="156">
        <v>34</v>
      </c>
      <c r="C99" s="157"/>
      <c r="D99" s="157">
        <v>2</v>
      </c>
      <c r="E99" s="157"/>
      <c r="F99" s="157"/>
      <c r="G99" s="157">
        <v>4</v>
      </c>
      <c r="H99" s="157"/>
      <c r="I99" s="157"/>
      <c r="J99" s="158">
        <f>J98</f>
        <v>0.51041666666666663</v>
      </c>
      <c r="K99" s="158"/>
      <c r="L99" s="158"/>
      <c r="M99" s="158"/>
      <c r="N99" s="159"/>
      <c r="O99" s="160" t="str">
        <f>AK83</f>
        <v>3. Grp. B</v>
      </c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8" t="s">
        <v>21</v>
      </c>
      <c r="AF99" s="161" t="str">
        <f>AK84</f>
        <v>4. Grp. C</v>
      </c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2"/>
      <c r="AW99" s="117"/>
      <c r="AX99" s="163"/>
      <c r="AY99" s="8" t="s">
        <v>20</v>
      </c>
      <c r="AZ99" s="163"/>
      <c r="BA99" s="164"/>
      <c r="BB99" s="117"/>
      <c r="BC99" s="118"/>
      <c r="BU99" s="46" t="str">
        <f t="shared" si="2"/>
        <v>0</v>
      </c>
      <c r="BV99" s="39" t="s">
        <v>20</v>
      </c>
      <c r="BW99" s="46" t="str">
        <f t="shared" si="3"/>
        <v>0</v>
      </c>
      <c r="CA99" s="44" t="str">
        <f>$AK$78</f>
        <v>2. Grp. C</v>
      </c>
      <c r="CB99" s="46">
        <f>SUM($BU$95+$BW$103+$BW$110)</f>
        <v>0</v>
      </c>
      <c r="CC99" s="47">
        <f>SUM($AW$95+$AZ$103+$AZ$110)</f>
        <v>0</v>
      </c>
      <c r="CD99" s="48" t="s">
        <v>20</v>
      </c>
      <c r="CE99" s="49">
        <f>SUM($AZ$95+$AW$103+$AW$110)</f>
        <v>0</v>
      </c>
      <c r="CF99" s="68">
        <f>SUM(CC99-CE99)</f>
        <v>0</v>
      </c>
    </row>
    <row r="100" spans="2:84" x14ac:dyDescent="0.2">
      <c r="B100" s="128">
        <v>35</v>
      </c>
      <c r="C100" s="129"/>
      <c r="D100" s="129">
        <v>3</v>
      </c>
      <c r="E100" s="129"/>
      <c r="F100" s="129"/>
      <c r="G100" s="129">
        <v>3</v>
      </c>
      <c r="H100" s="129"/>
      <c r="I100" s="129"/>
      <c r="J100" s="130">
        <f>J98</f>
        <v>0.51041666666666663</v>
      </c>
      <c r="K100" s="130"/>
      <c r="L100" s="130"/>
      <c r="M100" s="130"/>
      <c r="N100" s="131"/>
      <c r="O100" s="132" t="str">
        <f>H85</f>
        <v>4. Grp. D</v>
      </c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9" t="s">
        <v>21</v>
      </c>
      <c r="AF100" s="133" t="str">
        <f>H82</f>
        <v>3. Grp. A</v>
      </c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4"/>
      <c r="AW100" s="119"/>
      <c r="AX100" s="120"/>
      <c r="AY100" s="9" t="s">
        <v>20</v>
      </c>
      <c r="AZ100" s="120"/>
      <c r="BA100" s="121"/>
      <c r="BB100" s="119"/>
      <c r="BC100" s="135"/>
      <c r="BU100" s="46" t="str">
        <f t="shared" si="2"/>
        <v>0</v>
      </c>
      <c r="BV100" s="39" t="s">
        <v>20</v>
      </c>
      <c r="BW100" s="46" t="str">
        <f t="shared" si="3"/>
        <v>0</v>
      </c>
      <c r="CA100" s="44" t="str">
        <f>$AK$79</f>
        <v>1. Grp. D</v>
      </c>
      <c r="CB100" s="46">
        <f>SUM($BW$95+$BU$102+$BW$111)</f>
        <v>0</v>
      </c>
      <c r="CC100" s="47">
        <f>SUM($AZ$95+$AW$102+$AZ$111)</f>
        <v>0</v>
      </c>
      <c r="CD100" s="48" t="s">
        <v>20</v>
      </c>
      <c r="CE100" s="49">
        <f>SUM($AW$95+$AZ$102+$AW$111)</f>
        <v>0</v>
      </c>
      <c r="CF100" s="68">
        <f>SUM(CC100-CE100)</f>
        <v>0</v>
      </c>
    </row>
    <row r="101" spans="2:84" ht="13.5" thickBot="1" x14ac:dyDescent="0.25">
      <c r="B101" s="124">
        <v>36</v>
      </c>
      <c r="C101" s="125"/>
      <c r="D101" s="125">
        <v>4</v>
      </c>
      <c r="E101" s="125"/>
      <c r="F101" s="125"/>
      <c r="G101" s="125">
        <v>3</v>
      </c>
      <c r="H101" s="125"/>
      <c r="I101" s="125"/>
      <c r="J101" s="126">
        <f>J100</f>
        <v>0.51041666666666663</v>
      </c>
      <c r="K101" s="126"/>
      <c r="L101" s="126"/>
      <c r="M101" s="126"/>
      <c r="N101" s="127"/>
      <c r="O101" s="122" t="str">
        <f>H83</f>
        <v>4. Grp. B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0" t="s">
        <v>21</v>
      </c>
      <c r="AF101" s="123" t="str">
        <f>H84</f>
        <v>3. Grp. C</v>
      </c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38"/>
      <c r="AW101" s="136"/>
      <c r="AX101" s="139"/>
      <c r="AY101" s="10" t="s">
        <v>20</v>
      </c>
      <c r="AZ101" s="139"/>
      <c r="BA101" s="140"/>
      <c r="BB101" s="136"/>
      <c r="BC101" s="137"/>
      <c r="BU101" s="46" t="str">
        <f t="shared" si="2"/>
        <v>0</v>
      </c>
      <c r="BV101" s="39" t="s">
        <v>20</v>
      </c>
      <c r="BW101" s="46" t="str">
        <f t="shared" si="3"/>
        <v>0</v>
      </c>
      <c r="CA101" s="44"/>
      <c r="CB101" s="44"/>
      <c r="CC101" s="47"/>
      <c r="CD101" s="47"/>
      <c r="CE101" s="47"/>
      <c r="CF101" s="47"/>
    </row>
    <row r="102" spans="2:84" x14ac:dyDescent="0.2">
      <c r="B102" s="165">
        <v>37</v>
      </c>
      <c r="C102" s="166"/>
      <c r="D102" s="166">
        <v>1</v>
      </c>
      <c r="E102" s="166"/>
      <c r="F102" s="166"/>
      <c r="G102" s="166">
        <v>2</v>
      </c>
      <c r="H102" s="166"/>
      <c r="I102" s="166"/>
      <c r="J102" s="167">
        <f>J100+$U$10*$X$10+$AL$10</f>
        <v>0.52083333333333326</v>
      </c>
      <c r="K102" s="167"/>
      <c r="L102" s="167"/>
      <c r="M102" s="167"/>
      <c r="N102" s="168"/>
      <c r="O102" s="169" t="str">
        <f>AK79</f>
        <v>1. Grp. D</v>
      </c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" t="s">
        <v>21</v>
      </c>
      <c r="AF102" s="170" t="str">
        <f>AK76</f>
        <v>2. Grp. A</v>
      </c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1"/>
      <c r="AW102" s="172"/>
      <c r="AX102" s="173"/>
      <c r="AY102" s="17" t="s">
        <v>20</v>
      </c>
      <c r="AZ102" s="173"/>
      <c r="BA102" s="174"/>
      <c r="BB102" s="172"/>
      <c r="BC102" s="175"/>
      <c r="BU102" s="46" t="str">
        <f t="shared" si="2"/>
        <v>0</v>
      </c>
      <c r="BV102" s="39" t="s">
        <v>20</v>
      </c>
      <c r="BW102" s="46" t="str">
        <f t="shared" si="3"/>
        <v>0</v>
      </c>
      <c r="CA102" s="58" t="s">
        <v>52</v>
      </c>
      <c r="CB102" s="44" t="s">
        <v>25</v>
      </c>
      <c r="CC102" s="79" t="s">
        <v>26</v>
      </c>
      <c r="CD102" s="79"/>
      <c r="CE102" s="79"/>
      <c r="CF102" s="66" t="s">
        <v>27</v>
      </c>
    </row>
    <row r="103" spans="2:84" x14ac:dyDescent="0.2">
      <c r="B103" s="156">
        <v>38</v>
      </c>
      <c r="C103" s="157"/>
      <c r="D103" s="157">
        <v>2</v>
      </c>
      <c r="E103" s="157"/>
      <c r="F103" s="157"/>
      <c r="G103" s="157">
        <v>2</v>
      </c>
      <c r="H103" s="157"/>
      <c r="I103" s="157"/>
      <c r="J103" s="158">
        <f>J102</f>
        <v>0.52083333333333326</v>
      </c>
      <c r="K103" s="158"/>
      <c r="L103" s="158"/>
      <c r="M103" s="158"/>
      <c r="N103" s="159"/>
      <c r="O103" s="160" t="str">
        <f>AK77</f>
        <v>1. Grp. B</v>
      </c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8" t="s">
        <v>21</v>
      </c>
      <c r="AF103" s="161" t="str">
        <f>AK78</f>
        <v>2. Grp. C</v>
      </c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2"/>
      <c r="AW103" s="117"/>
      <c r="AX103" s="163"/>
      <c r="AY103" s="8" t="s">
        <v>20</v>
      </c>
      <c r="AZ103" s="163"/>
      <c r="BA103" s="164"/>
      <c r="BB103" s="117"/>
      <c r="BC103" s="118"/>
      <c r="BU103" s="46" t="str">
        <f t="shared" si="2"/>
        <v>0</v>
      </c>
      <c r="BV103" s="39" t="s">
        <v>20</v>
      </c>
      <c r="BW103" s="46" t="str">
        <f t="shared" si="3"/>
        <v>0</v>
      </c>
      <c r="CA103" s="44" t="str">
        <f>$H$82</f>
        <v>3. Grp. A</v>
      </c>
      <c r="CB103" s="46">
        <f>SUM($BU$92+$BW$100+$BU$108)</f>
        <v>0</v>
      </c>
      <c r="CC103" s="47">
        <f>SUM($AW$92+$AZ$100+$AW$108)</f>
        <v>0</v>
      </c>
      <c r="CD103" s="48" t="s">
        <v>20</v>
      </c>
      <c r="CE103" s="49">
        <f>SUM($AZ$92+$AW$100+$AZ$108)</f>
        <v>0</v>
      </c>
      <c r="CF103" s="68">
        <f>SUM(CC103-CE103)</f>
        <v>0</v>
      </c>
    </row>
    <row r="104" spans="2:84" x14ac:dyDescent="0.2">
      <c r="B104" s="128">
        <v>39</v>
      </c>
      <c r="C104" s="129"/>
      <c r="D104" s="129">
        <v>3</v>
      </c>
      <c r="E104" s="129"/>
      <c r="F104" s="129"/>
      <c r="G104" s="129">
        <v>1</v>
      </c>
      <c r="H104" s="129"/>
      <c r="I104" s="129"/>
      <c r="J104" s="130">
        <f>J102</f>
        <v>0.52083333333333326</v>
      </c>
      <c r="K104" s="130"/>
      <c r="L104" s="130"/>
      <c r="M104" s="130"/>
      <c r="N104" s="131"/>
      <c r="O104" s="132" t="str">
        <f>H79</f>
        <v>2. Grp. D</v>
      </c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9" t="s">
        <v>21</v>
      </c>
      <c r="AF104" s="133" t="str">
        <f>H76</f>
        <v>1. Grp. A</v>
      </c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4"/>
      <c r="AW104" s="119"/>
      <c r="AX104" s="120"/>
      <c r="AY104" s="9" t="s">
        <v>20</v>
      </c>
      <c r="AZ104" s="120"/>
      <c r="BA104" s="121"/>
      <c r="BB104" s="119"/>
      <c r="BC104" s="135"/>
      <c r="BU104" s="46" t="str">
        <f t="shared" si="2"/>
        <v>0</v>
      </c>
      <c r="BV104" s="39" t="s">
        <v>20</v>
      </c>
      <c r="BW104" s="46" t="str">
        <f t="shared" si="3"/>
        <v>0</v>
      </c>
      <c r="CA104" s="44" t="str">
        <f>$H$83</f>
        <v>4. Grp. B</v>
      </c>
      <c r="CB104" s="46">
        <f>SUM($BW$92+$BU$101+$BU$109)</f>
        <v>0</v>
      </c>
      <c r="CC104" s="47">
        <f>SUM($AZ$92+$AW$101+$AW$109)</f>
        <v>0</v>
      </c>
      <c r="CD104" s="48" t="s">
        <v>20</v>
      </c>
      <c r="CE104" s="49">
        <f>SUM($AW$92+$AZ$101+$AZ$109)</f>
        <v>0</v>
      </c>
      <c r="CF104" s="68">
        <f>SUM(CC104-CE104)</f>
        <v>0</v>
      </c>
    </row>
    <row r="105" spans="2:84" ht="13.5" thickBot="1" x14ac:dyDescent="0.25">
      <c r="B105" s="124">
        <v>40</v>
      </c>
      <c r="C105" s="125"/>
      <c r="D105" s="125">
        <v>4</v>
      </c>
      <c r="E105" s="125"/>
      <c r="F105" s="125"/>
      <c r="G105" s="125">
        <v>1</v>
      </c>
      <c r="H105" s="125"/>
      <c r="I105" s="125"/>
      <c r="J105" s="126">
        <f>J104</f>
        <v>0.52083333333333326</v>
      </c>
      <c r="K105" s="126"/>
      <c r="L105" s="126"/>
      <c r="M105" s="126"/>
      <c r="N105" s="127"/>
      <c r="O105" s="122" t="str">
        <f>H77</f>
        <v>2. Grp. B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0" t="s">
        <v>21</v>
      </c>
      <c r="AF105" s="123" t="str">
        <f>H78</f>
        <v>1. Grp. C</v>
      </c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38"/>
      <c r="AW105" s="136"/>
      <c r="AX105" s="139"/>
      <c r="AY105" s="10" t="s">
        <v>20</v>
      </c>
      <c r="AZ105" s="139"/>
      <c r="BA105" s="140"/>
      <c r="BB105" s="136"/>
      <c r="BC105" s="137"/>
      <c r="BU105" s="46" t="str">
        <f t="shared" si="2"/>
        <v>0</v>
      </c>
      <c r="BV105" s="39" t="s">
        <v>20</v>
      </c>
      <c r="BW105" s="46" t="str">
        <f t="shared" si="3"/>
        <v>0</v>
      </c>
      <c r="CA105" s="44" t="str">
        <f>$H$84</f>
        <v>3. Grp. C</v>
      </c>
      <c r="CB105" s="46">
        <f>SUM($BU$93+$BW$101+$BW$108)</f>
        <v>0</v>
      </c>
      <c r="CC105" s="47">
        <f>SUM($AW$93+$AZ$101+$AZ$108)</f>
        <v>0</v>
      </c>
      <c r="CD105" s="48" t="s">
        <v>20</v>
      </c>
      <c r="CE105" s="49">
        <f>SUM($AZ$93+$AW$101+$AW$108)</f>
        <v>0</v>
      </c>
      <c r="CF105" s="68">
        <f>SUM(CC105-CE105)</f>
        <v>0</v>
      </c>
    </row>
    <row r="106" spans="2:84" x14ac:dyDescent="0.2">
      <c r="B106" s="165">
        <v>41</v>
      </c>
      <c r="C106" s="166"/>
      <c r="D106" s="166">
        <v>1</v>
      </c>
      <c r="E106" s="166"/>
      <c r="F106" s="166"/>
      <c r="G106" s="166">
        <v>4</v>
      </c>
      <c r="H106" s="166"/>
      <c r="I106" s="166"/>
      <c r="J106" s="167">
        <f>J104+$U$10*$X$10+$AL$10</f>
        <v>0.53124999999999989</v>
      </c>
      <c r="K106" s="167"/>
      <c r="L106" s="167"/>
      <c r="M106" s="167"/>
      <c r="N106" s="168"/>
      <c r="O106" s="169" t="str">
        <f>AK82</f>
        <v>4. Grp. A</v>
      </c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" t="s">
        <v>21</v>
      </c>
      <c r="AF106" s="170" t="str">
        <f>AK84</f>
        <v>4. Grp. C</v>
      </c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1"/>
      <c r="AW106" s="172"/>
      <c r="AX106" s="173"/>
      <c r="AY106" s="17" t="s">
        <v>20</v>
      </c>
      <c r="AZ106" s="173"/>
      <c r="BA106" s="174"/>
      <c r="BB106" s="172"/>
      <c r="BC106" s="175"/>
      <c r="BU106" s="46" t="str">
        <f t="shared" si="2"/>
        <v>0</v>
      </c>
      <c r="BV106" s="39" t="s">
        <v>20</v>
      </c>
      <c r="BW106" s="46" t="str">
        <f t="shared" si="3"/>
        <v>0</v>
      </c>
      <c r="CA106" s="44" t="str">
        <f>$H$85</f>
        <v>4. Grp. D</v>
      </c>
      <c r="CB106" s="46">
        <f>SUM($BW$93+$BU$100+$BW$109)</f>
        <v>0</v>
      </c>
      <c r="CC106" s="47">
        <f>SUM($AZ$93+$AW$100+$AZ$109)</f>
        <v>0</v>
      </c>
      <c r="CD106" s="48" t="s">
        <v>20</v>
      </c>
      <c r="CE106" s="49">
        <f>SUM($AW$93+$AZ$100+$AW$109)</f>
        <v>0</v>
      </c>
      <c r="CF106" s="68">
        <f>SUM(CC106-CE106)</f>
        <v>0</v>
      </c>
    </row>
    <row r="107" spans="2:84" x14ac:dyDescent="0.2">
      <c r="B107" s="156">
        <v>42</v>
      </c>
      <c r="C107" s="157"/>
      <c r="D107" s="157">
        <v>2</v>
      </c>
      <c r="E107" s="157"/>
      <c r="F107" s="157"/>
      <c r="G107" s="157">
        <v>4</v>
      </c>
      <c r="H107" s="157"/>
      <c r="I107" s="157"/>
      <c r="J107" s="158">
        <f>J106</f>
        <v>0.53124999999999989</v>
      </c>
      <c r="K107" s="158"/>
      <c r="L107" s="158"/>
      <c r="M107" s="158"/>
      <c r="N107" s="159"/>
      <c r="O107" s="160" t="str">
        <f>AK83</f>
        <v>3. Grp. B</v>
      </c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8" t="s">
        <v>21</v>
      </c>
      <c r="AF107" s="161" t="str">
        <f>AK85</f>
        <v>3. Grp. D</v>
      </c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2"/>
      <c r="AW107" s="117"/>
      <c r="AX107" s="163"/>
      <c r="AY107" s="8" t="s">
        <v>20</v>
      </c>
      <c r="AZ107" s="163"/>
      <c r="BA107" s="164"/>
      <c r="BB107" s="117"/>
      <c r="BC107" s="118"/>
      <c r="BU107" s="46" t="str">
        <f t="shared" si="2"/>
        <v>0</v>
      </c>
      <c r="BV107" s="39" t="s">
        <v>20</v>
      </c>
      <c r="BW107" s="46" t="str">
        <f t="shared" si="3"/>
        <v>0</v>
      </c>
      <c r="CA107" s="44"/>
      <c r="CB107" s="44"/>
      <c r="CC107" s="47"/>
      <c r="CD107" s="47"/>
      <c r="CE107" s="47"/>
      <c r="CF107" s="47"/>
    </row>
    <row r="108" spans="2:84" x14ac:dyDescent="0.2">
      <c r="B108" s="128">
        <v>43</v>
      </c>
      <c r="C108" s="129"/>
      <c r="D108" s="129">
        <v>3</v>
      </c>
      <c r="E108" s="129"/>
      <c r="F108" s="129"/>
      <c r="G108" s="129">
        <v>3</v>
      </c>
      <c r="H108" s="129"/>
      <c r="I108" s="129"/>
      <c r="J108" s="130">
        <f>J106</f>
        <v>0.53124999999999989</v>
      </c>
      <c r="K108" s="130"/>
      <c r="L108" s="130"/>
      <c r="M108" s="130"/>
      <c r="N108" s="131"/>
      <c r="O108" s="132" t="str">
        <f>H82</f>
        <v>3. Grp. A</v>
      </c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9" t="s">
        <v>21</v>
      </c>
      <c r="AF108" s="133" t="str">
        <f>H84</f>
        <v>3. Grp. C</v>
      </c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4"/>
      <c r="AW108" s="119"/>
      <c r="AX108" s="120"/>
      <c r="AY108" s="9" t="s">
        <v>20</v>
      </c>
      <c r="AZ108" s="120"/>
      <c r="BA108" s="121"/>
      <c r="BB108" s="119"/>
      <c r="BC108" s="135"/>
      <c r="BU108" s="46" t="str">
        <f t="shared" si="2"/>
        <v>0</v>
      </c>
      <c r="BV108" s="39" t="s">
        <v>20</v>
      </c>
      <c r="BW108" s="46" t="str">
        <f t="shared" si="3"/>
        <v>0</v>
      </c>
      <c r="CA108" s="58" t="s">
        <v>53</v>
      </c>
      <c r="CB108" s="44" t="s">
        <v>25</v>
      </c>
      <c r="CC108" s="79" t="s">
        <v>26</v>
      </c>
      <c r="CD108" s="79"/>
      <c r="CE108" s="79"/>
      <c r="CF108" s="66" t="s">
        <v>27</v>
      </c>
    </row>
    <row r="109" spans="2:84" ht="13.5" thickBot="1" x14ac:dyDescent="0.25">
      <c r="B109" s="124">
        <v>44</v>
      </c>
      <c r="C109" s="125"/>
      <c r="D109" s="125">
        <v>4</v>
      </c>
      <c r="E109" s="125"/>
      <c r="F109" s="125"/>
      <c r="G109" s="125">
        <v>3</v>
      </c>
      <c r="H109" s="125"/>
      <c r="I109" s="125"/>
      <c r="J109" s="126">
        <f>J108</f>
        <v>0.53124999999999989</v>
      </c>
      <c r="K109" s="126"/>
      <c r="L109" s="126"/>
      <c r="M109" s="126"/>
      <c r="N109" s="127"/>
      <c r="O109" s="122" t="str">
        <f>H83</f>
        <v>4. Grp. B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0" t="s">
        <v>21</v>
      </c>
      <c r="AF109" s="123" t="str">
        <f>H85</f>
        <v>4. Grp. D</v>
      </c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38"/>
      <c r="AW109" s="136"/>
      <c r="AX109" s="139"/>
      <c r="AY109" s="10" t="s">
        <v>20</v>
      </c>
      <c r="AZ109" s="139"/>
      <c r="BA109" s="140"/>
      <c r="BB109" s="136"/>
      <c r="BC109" s="137"/>
      <c r="BU109" s="46" t="str">
        <f t="shared" si="2"/>
        <v>0</v>
      </c>
      <c r="BV109" s="39" t="s">
        <v>20</v>
      </c>
      <c r="BW109" s="46" t="str">
        <f t="shared" si="3"/>
        <v>0</v>
      </c>
      <c r="CA109" s="44" t="str">
        <f>$AK$82</f>
        <v>4. Grp. A</v>
      </c>
      <c r="CB109" s="46">
        <f>SUM($BU$90+$BW$98+$BU$106)</f>
        <v>0</v>
      </c>
      <c r="CC109" s="47">
        <f>SUM($AW$90+$AZ$98+$AW$106)</f>
        <v>0</v>
      </c>
      <c r="CD109" s="48" t="s">
        <v>20</v>
      </c>
      <c r="CE109" s="49">
        <f>SUM($AZ$90+$AW$98+$AZ$106)</f>
        <v>0</v>
      </c>
      <c r="CF109" s="68">
        <f>SUM(CC109-CE109)</f>
        <v>0</v>
      </c>
    </row>
    <row r="110" spans="2:84" x14ac:dyDescent="0.2">
      <c r="B110" s="165">
        <v>45</v>
      </c>
      <c r="C110" s="166"/>
      <c r="D110" s="166">
        <v>1</v>
      </c>
      <c r="E110" s="166"/>
      <c r="F110" s="166"/>
      <c r="G110" s="166">
        <v>2</v>
      </c>
      <c r="H110" s="166"/>
      <c r="I110" s="166"/>
      <c r="J110" s="167">
        <f>J108+$U$10*$X$10+$AL$10</f>
        <v>0.54166666666666652</v>
      </c>
      <c r="K110" s="167"/>
      <c r="L110" s="167"/>
      <c r="M110" s="167"/>
      <c r="N110" s="168"/>
      <c r="O110" s="169" t="str">
        <f>AK76</f>
        <v>2. Grp. A</v>
      </c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" t="s">
        <v>21</v>
      </c>
      <c r="AF110" s="170" t="str">
        <f>AK78</f>
        <v>2. Grp. C</v>
      </c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1"/>
      <c r="AW110" s="172"/>
      <c r="AX110" s="173"/>
      <c r="AY110" s="17" t="s">
        <v>20</v>
      </c>
      <c r="AZ110" s="173"/>
      <c r="BA110" s="174"/>
      <c r="BB110" s="172"/>
      <c r="BC110" s="175"/>
      <c r="BU110" s="46" t="str">
        <f t="shared" si="2"/>
        <v>0</v>
      </c>
      <c r="BV110" s="39" t="s">
        <v>20</v>
      </c>
      <c r="BW110" s="46" t="str">
        <f t="shared" si="3"/>
        <v>0</v>
      </c>
      <c r="CA110" s="44" t="str">
        <f>$AK$83</f>
        <v>3. Grp. B</v>
      </c>
      <c r="CB110" s="46">
        <f>SUM($BW$90+$BU$99+$BU$107)</f>
        <v>0</v>
      </c>
      <c r="CC110" s="47">
        <f>SUM($AZ$90+$AW$99+$AW$107)</f>
        <v>0</v>
      </c>
      <c r="CD110" s="48" t="s">
        <v>20</v>
      </c>
      <c r="CE110" s="49">
        <f>SUM($AW$90+$AZ$99+$AZ$107)</f>
        <v>0</v>
      </c>
      <c r="CF110" s="68">
        <f>SUM(CC110-CE110)</f>
        <v>0</v>
      </c>
    </row>
    <row r="111" spans="2:84" x14ac:dyDescent="0.2">
      <c r="B111" s="156">
        <v>46</v>
      </c>
      <c r="C111" s="157"/>
      <c r="D111" s="157">
        <v>2</v>
      </c>
      <c r="E111" s="157"/>
      <c r="F111" s="157"/>
      <c r="G111" s="157">
        <v>2</v>
      </c>
      <c r="H111" s="157"/>
      <c r="I111" s="157"/>
      <c r="J111" s="158">
        <f>J110</f>
        <v>0.54166666666666652</v>
      </c>
      <c r="K111" s="158"/>
      <c r="L111" s="158"/>
      <c r="M111" s="158"/>
      <c r="N111" s="159"/>
      <c r="O111" s="160" t="str">
        <f>AK77</f>
        <v>1. Grp. B</v>
      </c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8" t="s">
        <v>21</v>
      </c>
      <c r="AF111" s="161" t="str">
        <f>AK79</f>
        <v>1. Grp. D</v>
      </c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2"/>
      <c r="AW111" s="117"/>
      <c r="AX111" s="163"/>
      <c r="AY111" s="8" t="s">
        <v>20</v>
      </c>
      <c r="AZ111" s="163"/>
      <c r="BA111" s="164"/>
      <c r="BB111" s="117"/>
      <c r="BC111" s="118"/>
      <c r="BU111" s="46" t="str">
        <f t="shared" si="2"/>
        <v>0</v>
      </c>
      <c r="BV111" s="39" t="s">
        <v>20</v>
      </c>
      <c r="BW111" s="46" t="str">
        <f t="shared" si="3"/>
        <v>0</v>
      </c>
      <c r="CA111" s="44" t="str">
        <f>$AK$84</f>
        <v>4. Grp. C</v>
      </c>
      <c r="CB111" s="46">
        <f>SUM($BU$91+$BW$99+$BW$106)</f>
        <v>0</v>
      </c>
      <c r="CC111" s="47">
        <f>SUM($AW$91+$AZ$99+$AZ$106)</f>
        <v>0</v>
      </c>
      <c r="CD111" s="48" t="s">
        <v>20</v>
      </c>
      <c r="CE111" s="49">
        <f>SUM($AZ$91+$AW$99+$AW$106)</f>
        <v>0</v>
      </c>
      <c r="CF111" s="68">
        <f>SUM(CC111-CE111)</f>
        <v>0</v>
      </c>
    </row>
    <row r="112" spans="2:84" x14ac:dyDescent="0.2">
      <c r="B112" s="128">
        <v>47</v>
      </c>
      <c r="C112" s="129"/>
      <c r="D112" s="129">
        <v>3</v>
      </c>
      <c r="E112" s="129"/>
      <c r="F112" s="129"/>
      <c r="G112" s="129">
        <v>1</v>
      </c>
      <c r="H112" s="129"/>
      <c r="I112" s="129"/>
      <c r="J112" s="130">
        <f>J110</f>
        <v>0.54166666666666652</v>
      </c>
      <c r="K112" s="130"/>
      <c r="L112" s="130"/>
      <c r="M112" s="130"/>
      <c r="N112" s="131"/>
      <c r="O112" s="132" t="str">
        <f>H76</f>
        <v>1. Grp. A</v>
      </c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9" t="s">
        <v>21</v>
      </c>
      <c r="AF112" s="133" t="str">
        <f>H78</f>
        <v>1. Grp. C</v>
      </c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4"/>
      <c r="AW112" s="119"/>
      <c r="AX112" s="120"/>
      <c r="AY112" s="9" t="s">
        <v>20</v>
      </c>
      <c r="AZ112" s="120"/>
      <c r="BA112" s="121"/>
      <c r="BB112" s="119"/>
      <c r="BC112" s="135"/>
      <c r="BU112" s="46" t="str">
        <f t="shared" si="2"/>
        <v>0</v>
      </c>
      <c r="BV112" s="39" t="s">
        <v>20</v>
      </c>
      <c r="BW112" s="46" t="str">
        <f t="shared" si="3"/>
        <v>0</v>
      </c>
      <c r="CA112" s="44" t="str">
        <f>$AK$85</f>
        <v>3. Grp. D</v>
      </c>
      <c r="CB112" s="46">
        <f>SUM($BW$91+$BU$98+$BW$107)</f>
        <v>0</v>
      </c>
      <c r="CC112" s="47">
        <f>SUM($AZ$91+$AW$98+$AZ$107)</f>
        <v>0</v>
      </c>
      <c r="CD112" s="48" t="s">
        <v>20</v>
      </c>
      <c r="CE112" s="49">
        <f>SUM($AW$91+$AZ$98+$AW$107)</f>
        <v>0</v>
      </c>
      <c r="CF112" s="68">
        <f>SUM(CC112-CE112)</f>
        <v>0</v>
      </c>
    </row>
    <row r="113" spans="2:81" ht="13.5" thickBot="1" x14ac:dyDescent="0.25">
      <c r="B113" s="124">
        <v>48</v>
      </c>
      <c r="C113" s="125"/>
      <c r="D113" s="125">
        <v>4</v>
      </c>
      <c r="E113" s="125"/>
      <c r="F113" s="125"/>
      <c r="G113" s="125">
        <v>1</v>
      </c>
      <c r="H113" s="125"/>
      <c r="I113" s="125"/>
      <c r="J113" s="126">
        <f>J112</f>
        <v>0.54166666666666652</v>
      </c>
      <c r="K113" s="126"/>
      <c r="L113" s="126"/>
      <c r="M113" s="126"/>
      <c r="N113" s="127"/>
      <c r="O113" s="122" t="str">
        <f>H77</f>
        <v>2. Grp. B</v>
      </c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0" t="s">
        <v>21</v>
      </c>
      <c r="AF113" s="123" t="str">
        <f>H79</f>
        <v>2. Grp. D</v>
      </c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38"/>
      <c r="AW113" s="136"/>
      <c r="AX113" s="139"/>
      <c r="AY113" s="10" t="s">
        <v>20</v>
      </c>
      <c r="AZ113" s="139"/>
      <c r="BA113" s="140"/>
      <c r="BB113" s="136"/>
      <c r="BC113" s="137"/>
      <c r="BU113" s="46" t="str">
        <f t="shared" si="2"/>
        <v>0</v>
      </c>
      <c r="BV113" s="39" t="s">
        <v>20</v>
      </c>
      <c r="BW113" s="46" t="str">
        <f t="shared" si="3"/>
        <v>0</v>
      </c>
    </row>
    <row r="115" spans="2:81" ht="3.75" customHeight="1" x14ac:dyDescent="0.2"/>
    <row r="116" spans="2:81" ht="33" x14ac:dyDescent="0.2">
      <c r="B116" s="176" t="str">
        <f>$A$2</f>
        <v>Internationaler Happe Cup 2014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25"/>
      <c r="BU116" s="46"/>
      <c r="BW116" s="46"/>
    </row>
    <row r="117" spans="2:81" ht="3" customHeight="1" x14ac:dyDescent="0.2"/>
    <row r="118" spans="2:81" x14ac:dyDescent="0.2">
      <c r="B118" s="1" t="s">
        <v>59</v>
      </c>
      <c r="CB118" s="39">
        <f>COUNT(AZ30:BA53)</f>
        <v>0</v>
      </c>
      <c r="CC118" s="63">
        <f>COUNT(AZ90:BA113)</f>
        <v>0</v>
      </c>
    </row>
    <row r="119" spans="2:81" ht="13.5" thickBot="1" x14ac:dyDescent="0.25"/>
    <row r="120" spans="2:81" ht="13.5" thickBot="1" x14ac:dyDescent="0.25">
      <c r="B120" s="114" t="s">
        <v>50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6"/>
      <c r="P120" s="114" t="s">
        <v>25</v>
      </c>
      <c r="Q120" s="115"/>
      <c r="R120" s="116"/>
      <c r="S120" s="114" t="s">
        <v>26</v>
      </c>
      <c r="T120" s="115"/>
      <c r="U120" s="115"/>
      <c r="V120" s="115"/>
      <c r="W120" s="116"/>
      <c r="X120" s="114" t="s">
        <v>27</v>
      </c>
      <c r="Y120" s="115"/>
      <c r="Z120" s="116"/>
      <c r="AA120" s="12"/>
      <c r="AB120" s="12"/>
      <c r="AC120" s="12"/>
      <c r="AD120" s="12"/>
      <c r="AE120" s="114" t="s">
        <v>51</v>
      </c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6"/>
      <c r="AS120" s="114" t="s">
        <v>25</v>
      </c>
      <c r="AT120" s="115"/>
      <c r="AU120" s="116"/>
      <c r="AV120" s="114" t="s">
        <v>26</v>
      </c>
      <c r="AW120" s="115"/>
      <c r="AX120" s="115"/>
      <c r="AY120" s="115"/>
      <c r="AZ120" s="116"/>
      <c r="BA120" s="114" t="s">
        <v>27</v>
      </c>
      <c r="BB120" s="115"/>
      <c r="BC120" s="116"/>
      <c r="CA120" s="58" t="s">
        <v>54</v>
      </c>
    </row>
    <row r="121" spans="2:81" x14ac:dyDescent="0.2">
      <c r="B121" s="103" t="s">
        <v>8</v>
      </c>
      <c r="C121" s="104"/>
      <c r="D121" s="105" t="str">
        <f>$CA$91</f>
        <v>1. Grp. A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7"/>
      <c r="P121" s="108">
        <f>$CB$91</f>
        <v>0</v>
      </c>
      <c r="Q121" s="109"/>
      <c r="R121" s="110"/>
      <c r="S121" s="104">
        <f>$CC$91</f>
        <v>0</v>
      </c>
      <c r="T121" s="104"/>
      <c r="U121" s="13" t="s">
        <v>20</v>
      </c>
      <c r="V121" s="104">
        <f>$CE$91</f>
        <v>0</v>
      </c>
      <c r="W121" s="104"/>
      <c r="X121" s="111">
        <f>$CF$91</f>
        <v>0</v>
      </c>
      <c r="Y121" s="112"/>
      <c r="Z121" s="113"/>
      <c r="AA121" s="4"/>
      <c r="AB121" s="4"/>
      <c r="AC121" s="4"/>
      <c r="AD121" s="4"/>
      <c r="AE121" s="103" t="s">
        <v>8</v>
      </c>
      <c r="AF121" s="104"/>
      <c r="AG121" s="105" t="str">
        <f>$CA$97</f>
        <v>2. Grp. A</v>
      </c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7"/>
      <c r="AS121" s="108">
        <f>$CB$97</f>
        <v>0</v>
      </c>
      <c r="AT121" s="109"/>
      <c r="AU121" s="110"/>
      <c r="AV121" s="104">
        <f>$CC$97</f>
        <v>0</v>
      </c>
      <c r="AW121" s="104"/>
      <c r="AX121" s="13" t="s">
        <v>20</v>
      </c>
      <c r="AY121" s="104">
        <f>$CE$97</f>
        <v>0</v>
      </c>
      <c r="AZ121" s="104"/>
      <c r="BA121" s="111">
        <f>$CF$97</f>
        <v>0</v>
      </c>
      <c r="BB121" s="112"/>
      <c r="BC121" s="113"/>
      <c r="CA121" s="39" t="s">
        <v>55</v>
      </c>
      <c r="CB121" s="39">
        <f>SUM(CB118+CC118)</f>
        <v>0</v>
      </c>
    </row>
    <row r="122" spans="2:81" x14ac:dyDescent="0.2">
      <c r="B122" s="96" t="s">
        <v>9</v>
      </c>
      <c r="C122" s="92"/>
      <c r="D122" s="97" t="str">
        <f>$CA$92</f>
        <v>2. Grp. B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9"/>
      <c r="P122" s="100">
        <f>$CB$92</f>
        <v>0</v>
      </c>
      <c r="Q122" s="101"/>
      <c r="R122" s="102"/>
      <c r="S122" s="92">
        <f>$CC$92</f>
        <v>0</v>
      </c>
      <c r="T122" s="92"/>
      <c r="U122" s="14" t="s">
        <v>20</v>
      </c>
      <c r="V122" s="92">
        <f>$CE$92</f>
        <v>0</v>
      </c>
      <c r="W122" s="92"/>
      <c r="X122" s="93">
        <f>$CF$92</f>
        <v>0</v>
      </c>
      <c r="Y122" s="94"/>
      <c r="Z122" s="95"/>
      <c r="AA122" s="4"/>
      <c r="AB122" s="4"/>
      <c r="AC122" s="4"/>
      <c r="AD122" s="4"/>
      <c r="AE122" s="96" t="s">
        <v>9</v>
      </c>
      <c r="AF122" s="92"/>
      <c r="AG122" s="97" t="str">
        <f>$CA$98</f>
        <v>1. Grp. B</v>
      </c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9"/>
      <c r="AS122" s="100">
        <f>$CB$98</f>
        <v>0</v>
      </c>
      <c r="AT122" s="101"/>
      <c r="AU122" s="102"/>
      <c r="AV122" s="92">
        <f>$CC$98</f>
        <v>0</v>
      </c>
      <c r="AW122" s="92"/>
      <c r="AX122" s="14" t="s">
        <v>20</v>
      </c>
      <c r="AY122" s="92">
        <f>$CE$98</f>
        <v>0</v>
      </c>
      <c r="AZ122" s="92"/>
      <c r="BA122" s="93">
        <f>$CF$98</f>
        <v>0</v>
      </c>
      <c r="BB122" s="94"/>
      <c r="BC122" s="95"/>
      <c r="CA122" s="39" t="s">
        <v>56</v>
      </c>
      <c r="CB122" s="39">
        <f>SUM(CC31+CC32+CC33+CC34+CC37+CC38+CC39+CC40+CC43+CC44+CC45+CC46+CC49+CC50+CC51+CC52+CC91+CC92+CC93+CC94+CC97+CC98+CC99+CC100+CC103+CC104+CC105+CC106+CC109+CC110+CC111+CC112)</f>
        <v>0</v>
      </c>
    </row>
    <row r="123" spans="2:81" x14ac:dyDescent="0.2">
      <c r="B123" s="96" t="s">
        <v>10</v>
      </c>
      <c r="C123" s="92"/>
      <c r="D123" s="97" t="str">
        <f>$CA$93</f>
        <v>1. Grp. C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9"/>
      <c r="P123" s="100">
        <f>$CB$93</f>
        <v>0</v>
      </c>
      <c r="Q123" s="101"/>
      <c r="R123" s="102"/>
      <c r="S123" s="92">
        <f>$CC$93</f>
        <v>0</v>
      </c>
      <c r="T123" s="92"/>
      <c r="U123" s="14" t="s">
        <v>20</v>
      </c>
      <c r="V123" s="92">
        <f>$CE$93</f>
        <v>0</v>
      </c>
      <c r="W123" s="92"/>
      <c r="X123" s="93">
        <f>$CF$93</f>
        <v>0</v>
      </c>
      <c r="Y123" s="94"/>
      <c r="Z123" s="95"/>
      <c r="AA123" s="4"/>
      <c r="AB123" s="4"/>
      <c r="AC123" s="4"/>
      <c r="AD123" s="4"/>
      <c r="AE123" s="96" t="s">
        <v>10</v>
      </c>
      <c r="AF123" s="92"/>
      <c r="AG123" s="97" t="str">
        <f>$CA$99</f>
        <v>2. Grp. C</v>
      </c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9"/>
      <c r="AS123" s="100">
        <f>$CB$99</f>
        <v>0</v>
      </c>
      <c r="AT123" s="101"/>
      <c r="AU123" s="102"/>
      <c r="AV123" s="92">
        <f>$CC$99</f>
        <v>0</v>
      </c>
      <c r="AW123" s="92"/>
      <c r="AX123" s="14" t="s">
        <v>20</v>
      </c>
      <c r="AY123" s="92">
        <f>$CE$99</f>
        <v>0</v>
      </c>
      <c r="AZ123" s="92"/>
      <c r="BA123" s="93">
        <f>$CF$99</f>
        <v>0</v>
      </c>
      <c r="BB123" s="94"/>
      <c r="BC123" s="95"/>
      <c r="CA123" s="39" t="s">
        <v>57</v>
      </c>
      <c r="CB123" s="39" t="e">
        <f>SUM(CB122/CB121)</f>
        <v>#DIV/0!</v>
      </c>
    </row>
    <row r="124" spans="2:81" ht="13.5" thickBot="1" x14ac:dyDescent="0.25">
      <c r="B124" s="80" t="s">
        <v>11</v>
      </c>
      <c r="C124" s="81"/>
      <c r="D124" s="82" t="str">
        <f>$CA$94</f>
        <v>2. Grp. D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P124" s="85">
        <f>$CB$94</f>
        <v>0</v>
      </c>
      <c r="Q124" s="86"/>
      <c r="R124" s="87"/>
      <c r="S124" s="88">
        <f>$CC$94</f>
        <v>0</v>
      </c>
      <c r="T124" s="88"/>
      <c r="U124" s="15" t="s">
        <v>20</v>
      </c>
      <c r="V124" s="88">
        <f>$CE$94</f>
        <v>0</v>
      </c>
      <c r="W124" s="88"/>
      <c r="X124" s="89">
        <f>$CF$94</f>
        <v>0</v>
      </c>
      <c r="Y124" s="90"/>
      <c r="Z124" s="91"/>
      <c r="AA124" s="4"/>
      <c r="AB124" s="4"/>
      <c r="AC124" s="4"/>
      <c r="AD124" s="4"/>
      <c r="AE124" s="80" t="s">
        <v>11</v>
      </c>
      <c r="AF124" s="81"/>
      <c r="AG124" s="82" t="str">
        <f>$CA$100</f>
        <v>1. Grp. D</v>
      </c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4"/>
      <c r="AS124" s="85">
        <f>$CB$100</f>
        <v>0</v>
      </c>
      <c r="AT124" s="86"/>
      <c r="AU124" s="87"/>
      <c r="AV124" s="88">
        <f>$CC$100</f>
        <v>0</v>
      </c>
      <c r="AW124" s="88"/>
      <c r="AX124" s="15" t="s">
        <v>20</v>
      </c>
      <c r="AY124" s="88">
        <f>$CE$100</f>
        <v>0</v>
      </c>
      <c r="AZ124" s="88"/>
      <c r="BA124" s="89">
        <f>$CF$100</f>
        <v>0</v>
      </c>
      <c r="BB124" s="90"/>
      <c r="BC124" s="91"/>
    </row>
    <row r="125" spans="2:81" ht="13.5" thickBot="1" x14ac:dyDescent="0.25"/>
    <row r="126" spans="2:81" ht="13.5" thickBot="1" x14ac:dyDescent="0.25">
      <c r="B126" s="114" t="s">
        <v>52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6"/>
      <c r="P126" s="114" t="s">
        <v>25</v>
      </c>
      <c r="Q126" s="115"/>
      <c r="R126" s="116"/>
      <c r="S126" s="114" t="s">
        <v>26</v>
      </c>
      <c r="T126" s="115"/>
      <c r="U126" s="115"/>
      <c r="V126" s="115"/>
      <c r="W126" s="116"/>
      <c r="X126" s="114" t="s">
        <v>27</v>
      </c>
      <c r="Y126" s="115"/>
      <c r="Z126" s="116"/>
      <c r="AA126" s="12"/>
      <c r="AB126" s="12"/>
      <c r="AC126" s="12"/>
      <c r="AD126" s="12"/>
      <c r="AE126" s="114" t="s">
        <v>53</v>
      </c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6"/>
      <c r="AS126" s="114" t="s">
        <v>25</v>
      </c>
      <c r="AT126" s="115"/>
      <c r="AU126" s="116"/>
      <c r="AV126" s="114" t="s">
        <v>26</v>
      </c>
      <c r="AW126" s="115"/>
      <c r="AX126" s="115"/>
      <c r="AY126" s="115"/>
      <c r="AZ126" s="116"/>
      <c r="BA126" s="114" t="s">
        <v>27</v>
      </c>
      <c r="BB126" s="115"/>
      <c r="BC126" s="116"/>
    </row>
    <row r="127" spans="2:81" x14ac:dyDescent="0.2">
      <c r="B127" s="103" t="s">
        <v>8</v>
      </c>
      <c r="C127" s="104"/>
      <c r="D127" s="105" t="str">
        <f>$CA$103</f>
        <v>3. Grp. A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7"/>
      <c r="P127" s="108">
        <f>$CB$103</f>
        <v>0</v>
      </c>
      <c r="Q127" s="109"/>
      <c r="R127" s="110"/>
      <c r="S127" s="104">
        <f>$CC$103</f>
        <v>0</v>
      </c>
      <c r="T127" s="104"/>
      <c r="U127" s="13" t="s">
        <v>20</v>
      </c>
      <c r="V127" s="104">
        <f>$CE$103</f>
        <v>0</v>
      </c>
      <c r="W127" s="104"/>
      <c r="X127" s="111">
        <f>$CF$103</f>
        <v>0</v>
      </c>
      <c r="Y127" s="112"/>
      <c r="Z127" s="113"/>
      <c r="AA127" s="4"/>
      <c r="AB127" s="4"/>
      <c r="AC127" s="4"/>
      <c r="AD127" s="4"/>
      <c r="AE127" s="103" t="s">
        <v>8</v>
      </c>
      <c r="AF127" s="104"/>
      <c r="AG127" s="105" t="str">
        <f>$CA$109</f>
        <v>4. Grp. A</v>
      </c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7"/>
      <c r="AS127" s="108">
        <f>$CB$109</f>
        <v>0</v>
      </c>
      <c r="AT127" s="109"/>
      <c r="AU127" s="110"/>
      <c r="AV127" s="104">
        <f>$CC$109</f>
        <v>0</v>
      </c>
      <c r="AW127" s="104"/>
      <c r="AX127" s="13" t="s">
        <v>20</v>
      </c>
      <c r="AY127" s="104">
        <f>$CE$109</f>
        <v>0</v>
      </c>
      <c r="AZ127" s="104"/>
      <c r="BA127" s="111">
        <f>$CF$109</f>
        <v>0</v>
      </c>
      <c r="BB127" s="112"/>
      <c r="BC127" s="113"/>
    </row>
    <row r="128" spans="2:81" x14ac:dyDescent="0.2">
      <c r="B128" s="96" t="s">
        <v>9</v>
      </c>
      <c r="C128" s="92"/>
      <c r="D128" s="97" t="str">
        <f>$CA$104</f>
        <v>4. Grp. B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  <c r="P128" s="100">
        <f>$CB$104</f>
        <v>0</v>
      </c>
      <c r="Q128" s="101"/>
      <c r="R128" s="102"/>
      <c r="S128" s="92">
        <f>$CC$104</f>
        <v>0</v>
      </c>
      <c r="T128" s="92"/>
      <c r="U128" s="14" t="s">
        <v>20</v>
      </c>
      <c r="V128" s="92">
        <f>$CE$104</f>
        <v>0</v>
      </c>
      <c r="W128" s="92"/>
      <c r="X128" s="93">
        <f>$CF$104</f>
        <v>0</v>
      </c>
      <c r="Y128" s="94"/>
      <c r="Z128" s="95"/>
      <c r="AA128" s="4"/>
      <c r="AB128" s="4"/>
      <c r="AC128" s="4"/>
      <c r="AD128" s="4"/>
      <c r="AE128" s="96" t="s">
        <v>9</v>
      </c>
      <c r="AF128" s="92"/>
      <c r="AG128" s="97" t="str">
        <f>$CA$110</f>
        <v>3. Grp. B</v>
      </c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9"/>
      <c r="AS128" s="100">
        <f>$CB$110</f>
        <v>0</v>
      </c>
      <c r="AT128" s="101"/>
      <c r="AU128" s="102"/>
      <c r="AV128" s="92">
        <f>$CC$110</f>
        <v>0</v>
      </c>
      <c r="AW128" s="92"/>
      <c r="AX128" s="14" t="s">
        <v>20</v>
      </c>
      <c r="AY128" s="92">
        <f>$CE$110</f>
        <v>0</v>
      </c>
      <c r="AZ128" s="92"/>
      <c r="BA128" s="93">
        <f>$CF$110</f>
        <v>0</v>
      </c>
      <c r="BB128" s="94"/>
      <c r="BC128" s="95"/>
    </row>
    <row r="129" spans="2:103" x14ac:dyDescent="0.2">
      <c r="B129" s="96" t="s">
        <v>10</v>
      </c>
      <c r="C129" s="92"/>
      <c r="D129" s="97" t="str">
        <f>$CA$105</f>
        <v>3. Grp. C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  <c r="P129" s="100">
        <f>$CB$105</f>
        <v>0</v>
      </c>
      <c r="Q129" s="101"/>
      <c r="R129" s="102"/>
      <c r="S129" s="92">
        <f>$CC$105</f>
        <v>0</v>
      </c>
      <c r="T129" s="92"/>
      <c r="U129" s="14" t="s">
        <v>20</v>
      </c>
      <c r="V129" s="92">
        <f>$CE$105</f>
        <v>0</v>
      </c>
      <c r="W129" s="92"/>
      <c r="X129" s="93">
        <f>$CF$105</f>
        <v>0</v>
      </c>
      <c r="Y129" s="94"/>
      <c r="Z129" s="95"/>
      <c r="AA129" s="4"/>
      <c r="AB129" s="4"/>
      <c r="AC129" s="4"/>
      <c r="AD129" s="4"/>
      <c r="AE129" s="96" t="s">
        <v>10</v>
      </c>
      <c r="AF129" s="92"/>
      <c r="AG129" s="97" t="str">
        <f>$CA$111</f>
        <v>4. Grp. C</v>
      </c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9"/>
      <c r="AS129" s="100">
        <f>$CB$111</f>
        <v>0</v>
      </c>
      <c r="AT129" s="101"/>
      <c r="AU129" s="102"/>
      <c r="AV129" s="92">
        <f>$CC$111</f>
        <v>0</v>
      </c>
      <c r="AW129" s="92"/>
      <c r="AX129" s="14" t="s">
        <v>20</v>
      </c>
      <c r="AY129" s="92">
        <f>$CE$111</f>
        <v>0</v>
      </c>
      <c r="AZ129" s="92"/>
      <c r="BA129" s="93">
        <f>$CF$111</f>
        <v>0</v>
      </c>
      <c r="BB129" s="94"/>
      <c r="BC129" s="95"/>
    </row>
    <row r="130" spans="2:103" ht="13.5" thickBot="1" x14ac:dyDescent="0.25">
      <c r="B130" s="80" t="s">
        <v>11</v>
      </c>
      <c r="C130" s="81"/>
      <c r="D130" s="82" t="str">
        <f>$CA$106</f>
        <v>4. Grp. D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4"/>
      <c r="P130" s="85">
        <f>$CB$106</f>
        <v>0</v>
      </c>
      <c r="Q130" s="86"/>
      <c r="R130" s="87"/>
      <c r="S130" s="88">
        <f>$CC$106</f>
        <v>0</v>
      </c>
      <c r="T130" s="88"/>
      <c r="U130" s="15" t="s">
        <v>20</v>
      </c>
      <c r="V130" s="88">
        <f>$CE$106</f>
        <v>0</v>
      </c>
      <c r="W130" s="88"/>
      <c r="X130" s="89">
        <f>$CF$106</f>
        <v>0</v>
      </c>
      <c r="Y130" s="90"/>
      <c r="Z130" s="91"/>
      <c r="AA130" s="4"/>
      <c r="AB130" s="4"/>
      <c r="AC130" s="4"/>
      <c r="AD130" s="4"/>
      <c r="AE130" s="80" t="s">
        <v>11</v>
      </c>
      <c r="AF130" s="81"/>
      <c r="AG130" s="82" t="str">
        <f>$CA$112</f>
        <v>3. Grp. D</v>
      </c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4"/>
      <c r="AS130" s="85">
        <f>$CB$112</f>
        <v>0</v>
      </c>
      <c r="AT130" s="86"/>
      <c r="AU130" s="87"/>
      <c r="AV130" s="88">
        <f>$CC$112</f>
        <v>0</v>
      </c>
      <c r="AW130" s="88"/>
      <c r="AX130" s="15" t="s">
        <v>20</v>
      </c>
      <c r="AY130" s="88">
        <f>$CE$112</f>
        <v>0</v>
      </c>
      <c r="AZ130" s="88"/>
      <c r="BA130" s="89">
        <f>$CF$112</f>
        <v>0</v>
      </c>
      <c r="BB130" s="90"/>
      <c r="BC130" s="91"/>
    </row>
    <row r="132" spans="2:103" x14ac:dyDescent="0.2">
      <c r="B132" s="1" t="s">
        <v>60</v>
      </c>
    </row>
    <row r="133" spans="2:103" ht="6.75" customHeight="1" x14ac:dyDescent="0.2"/>
    <row r="134" spans="2:103" s="2" customFormat="1" ht="15.75" x14ac:dyDescent="0.25">
      <c r="G134" s="6" t="s">
        <v>2</v>
      </c>
      <c r="H134" s="207">
        <v>0.5625</v>
      </c>
      <c r="I134" s="207"/>
      <c r="J134" s="207"/>
      <c r="K134" s="207"/>
      <c r="L134" s="207"/>
      <c r="M134" s="7" t="s">
        <v>3</v>
      </c>
      <c r="T134" s="6" t="s">
        <v>4</v>
      </c>
      <c r="U134" s="221">
        <v>1</v>
      </c>
      <c r="V134" s="221"/>
      <c r="W134" s="20" t="s">
        <v>29</v>
      </c>
      <c r="X134" s="206">
        <v>8.3333333333333332E-3</v>
      </c>
      <c r="Y134" s="206"/>
      <c r="Z134" s="206"/>
      <c r="AA134" s="206"/>
      <c r="AB134" s="206"/>
      <c r="AC134" s="7" t="s">
        <v>5</v>
      </c>
      <c r="AK134" s="6" t="s">
        <v>6</v>
      </c>
      <c r="AL134" s="206">
        <v>2.0833333333333333E-3</v>
      </c>
      <c r="AM134" s="206"/>
      <c r="AN134" s="206"/>
      <c r="AO134" s="206"/>
      <c r="AP134" s="206"/>
      <c r="AQ134" s="7" t="s">
        <v>5</v>
      </c>
      <c r="BE134" s="41"/>
      <c r="BF134" s="41"/>
      <c r="BG134" s="41"/>
      <c r="BH134" s="41"/>
      <c r="BI134" s="41"/>
      <c r="BJ134" s="41"/>
      <c r="BK134" s="41"/>
      <c r="BL134" s="41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</row>
    <row r="135" spans="2:103" s="2" customFormat="1" ht="6" customHeight="1" thickBot="1" x14ac:dyDescent="0.3">
      <c r="G135" s="6"/>
      <c r="H135" s="35"/>
      <c r="I135" s="35"/>
      <c r="J135" s="35"/>
      <c r="K135" s="35"/>
      <c r="L135" s="35"/>
      <c r="M135" s="7"/>
      <c r="T135" s="6"/>
      <c r="U135" s="36"/>
      <c r="V135" s="36"/>
      <c r="W135" s="37"/>
      <c r="X135" s="38"/>
      <c r="Y135" s="38"/>
      <c r="Z135" s="38"/>
      <c r="AA135" s="38"/>
      <c r="AB135" s="38"/>
      <c r="AC135" s="7"/>
      <c r="AK135" s="6"/>
      <c r="AL135" s="38"/>
      <c r="AM135" s="38"/>
      <c r="AN135" s="38"/>
      <c r="AO135" s="38"/>
      <c r="AP135" s="38"/>
      <c r="AQ135" s="7"/>
      <c r="BE135" s="41"/>
      <c r="BF135" s="41"/>
      <c r="BG135" s="41"/>
      <c r="BH135" s="41"/>
      <c r="BI135" s="41"/>
      <c r="BJ135" s="41"/>
      <c r="BK135" s="41"/>
      <c r="BL135" s="41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</row>
    <row r="136" spans="2:103" ht="20.100000000000001" customHeight="1" thickBot="1" x14ac:dyDescent="0.3">
      <c r="B136" s="209" t="s">
        <v>14</v>
      </c>
      <c r="C136" s="210"/>
      <c r="D136" s="211" t="s">
        <v>15</v>
      </c>
      <c r="E136" s="212"/>
      <c r="F136" s="212"/>
      <c r="G136" s="212"/>
      <c r="H136" s="212"/>
      <c r="I136" s="213"/>
      <c r="J136" s="214" t="s">
        <v>18</v>
      </c>
      <c r="K136" s="215"/>
      <c r="L136" s="215"/>
      <c r="M136" s="215"/>
      <c r="N136" s="216"/>
      <c r="O136" s="214" t="s">
        <v>70</v>
      </c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6"/>
      <c r="AW136" s="214" t="s">
        <v>22</v>
      </c>
      <c r="AX136" s="215"/>
      <c r="AY136" s="215"/>
      <c r="AZ136" s="215"/>
      <c r="BA136" s="216"/>
      <c r="BB136" s="214"/>
      <c r="BC136" s="251"/>
      <c r="BD136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1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/>
    </row>
    <row r="137" spans="2:103" ht="18" customHeight="1" x14ac:dyDescent="0.25">
      <c r="B137" s="217">
        <v>49</v>
      </c>
      <c r="C137" s="218"/>
      <c r="D137" s="217">
        <v>1</v>
      </c>
      <c r="E137" s="218"/>
      <c r="F137" s="218"/>
      <c r="G137" s="218"/>
      <c r="H137" s="218"/>
      <c r="I137" s="225"/>
      <c r="J137" s="227">
        <f>$H$134</f>
        <v>0.5625</v>
      </c>
      <c r="K137" s="228"/>
      <c r="L137" s="228"/>
      <c r="M137" s="228"/>
      <c r="N137" s="229"/>
      <c r="O137" s="233" t="str">
        <f>IF(ISBLANK($AZ$109)," ",$D$130)</f>
        <v xml:space="preserve"> </v>
      </c>
      <c r="P137" s="234" t="str">
        <f t="shared" ref="P137:AD137" si="4">IF(ISBLANK($AZ$79)," ",IF($AW$79&lt;$AZ$79,$O$79,IF($AZ$79&lt;$AW$79,$AF$79)))</f>
        <v xml:space="preserve"> </v>
      </c>
      <c r="Q137" s="234" t="str">
        <f t="shared" si="4"/>
        <v xml:space="preserve"> </v>
      </c>
      <c r="R137" s="234" t="str">
        <f t="shared" si="4"/>
        <v xml:space="preserve"> </v>
      </c>
      <c r="S137" s="234" t="str">
        <f t="shared" si="4"/>
        <v xml:space="preserve"> </v>
      </c>
      <c r="T137" s="234" t="str">
        <f t="shared" si="4"/>
        <v xml:space="preserve"> </v>
      </c>
      <c r="U137" s="234" t="str">
        <f t="shared" si="4"/>
        <v xml:space="preserve"> </v>
      </c>
      <c r="V137" s="234" t="str">
        <f t="shared" si="4"/>
        <v xml:space="preserve"> </v>
      </c>
      <c r="W137" s="234" t="str">
        <f t="shared" si="4"/>
        <v xml:space="preserve"> </v>
      </c>
      <c r="X137" s="234" t="str">
        <f t="shared" si="4"/>
        <v xml:space="preserve"> </v>
      </c>
      <c r="Y137" s="234" t="str">
        <f t="shared" si="4"/>
        <v xml:space="preserve"> </v>
      </c>
      <c r="Z137" s="234" t="str">
        <f t="shared" si="4"/>
        <v xml:space="preserve"> </v>
      </c>
      <c r="AA137" s="234" t="str">
        <f t="shared" si="4"/>
        <v xml:space="preserve"> </v>
      </c>
      <c r="AB137" s="234" t="str">
        <f t="shared" si="4"/>
        <v xml:space="preserve"> </v>
      </c>
      <c r="AC137" s="234" t="str">
        <f t="shared" si="4"/>
        <v xml:space="preserve"> </v>
      </c>
      <c r="AD137" s="234" t="str">
        <f t="shared" si="4"/>
        <v xml:space="preserve"> </v>
      </c>
      <c r="AE137" s="17" t="s">
        <v>21</v>
      </c>
      <c r="AF137" s="234" t="str">
        <f>IF(ISBLANK($AZ$107)," ",$AG$130)</f>
        <v xml:space="preserve"> </v>
      </c>
      <c r="AG137" s="234" t="str">
        <f t="shared" ref="AG137:AV137" si="5">IF(ISBLANK($AZ$79)," ",IF($AW$79&lt;$AZ$79,$O$79,IF($AZ$79&lt;$AW$79,$AF$79)))</f>
        <v xml:space="preserve"> </v>
      </c>
      <c r="AH137" s="234" t="str">
        <f t="shared" si="5"/>
        <v xml:space="preserve"> </v>
      </c>
      <c r="AI137" s="234" t="str">
        <f t="shared" si="5"/>
        <v xml:space="preserve"> </v>
      </c>
      <c r="AJ137" s="234" t="str">
        <f t="shared" si="5"/>
        <v xml:space="preserve"> </v>
      </c>
      <c r="AK137" s="234" t="str">
        <f t="shared" si="5"/>
        <v xml:space="preserve"> </v>
      </c>
      <c r="AL137" s="234" t="str">
        <f t="shared" si="5"/>
        <v xml:space="preserve"> </v>
      </c>
      <c r="AM137" s="234" t="str">
        <f t="shared" si="5"/>
        <v xml:space="preserve"> </v>
      </c>
      <c r="AN137" s="234" t="str">
        <f t="shared" si="5"/>
        <v xml:space="preserve"> </v>
      </c>
      <c r="AO137" s="234" t="str">
        <f t="shared" si="5"/>
        <v xml:space="preserve"> </v>
      </c>
      <c r="AP137" s="234" t="str">
        <f t="shared" si="5"/>
        <v xml:space="preserve"> </v>
      </c>
      <c r="AQ137" s="234" t="str">
        <f t="shared" si="5"/>
        <v xml:space="preserve"> </v>
      </c>
      <c r="AR137" s="234" t="str">
        <f t="shared" si="5"/>
        <v xml:space="preserve"> </v>
      </c>
      <c r="AS137" s="234" t="str">
        <f t="shared" si="5"/>
        <v xml:space="preserve"> </v>
      </c>
      <c r="AT137" s="234" t="str">
        <f t="shared" si="5"/>
        <v xml:space="preserve"> </v>
      </c>
      <c r="AU137" s="234" t="str">
        <f t="shared" si="5"/>
        <v xml:space="preserve"> </v>
      </c>
      <c r="AV137" s="236" t="str">
        <f t="shared" si="5"/>
        <v xml:space="preserve"> </v>
      </c>
      <c r="AW137" s="237"/>
      <c r="AX137" s="238"/>
      <c r="AY137" s="238" t="s">
        <v>20</v>
      </c>
      <c r="AZ137" s="238"/>
      <c r="BA137" s="241"/>
      <c r="BB137" s="218"/>
      <c r="BC137" s="225"/>
      <c r="BD137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1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/>
    </row>
    <row r="138" spans="2:103" ht="12" customHeight="1" thickBot="1" x14ac:dyDescent="0.25">
      <c r="B138" s="219"/>
      <c r="C138" s="220"/>
      <c r="D138" s="219"/>
      <c r="E138" s="220"/>
      <c r="F138" s="220"/>
      <c r="G138" s="220"/>
      <c r="H138" s="220"/>
      <c r="I138" s="226"/>
      <c r="J138" s="230"/>
      <c r="K138" s="231"/>
      <c r="L138" s="231"/>
      <c r="M138" s="231"/>
      <c r="N138" s="232"/>
      <c r="O138" s="243" t="s">
        <v>72</v>
      </c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30"/>
      <c r="AF138" s="244" t="s">
        <v>73</v>
      </c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5"/>
      <c r="AW138" s="239"/>
      <c r="AX138" s="240"/>
      <c r="AY138" s="240"/>
      <c r="AZ138" s="240"/>
      <c r="BA138" s="242"/>
      <c r="BB138" s="220"/>
      <c r="BC138" s="226"/>
      <c r="BD138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/>
    </row>
    <row r="139" spans="2:103" ht="3.75" customHeight="1" thickBot="1" x14ac:dyDescent="0.25">
      <c r="BD139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/>
    </row>
    <row r="140" spans="2:103" ht="20.100000000000001" customHeight="1" thickBot="1" x14ac:dyDescent="0.25">
      <c r="B140" s="209" t="s">
        <v>14</v>
      </c>
      <c r="C140" s="210"/>
      <c r="D140" s="211" t="s">
        <v>15</v>
      </c>
      <c r="E140" s="212"/>
      <c r="F140" s="212"/>
      <c r="G140" s="212"/>
      <c r="H140" s="212"/>
      <c r="I140" s="213"/>
      <c r="J140" s="214" t="s">
        <v>18</v>
      </c>
      <c r="K140" s="215"/>
      <c r="L140" s="215"/>
      <c r="M140" s="215"/>
      <c r="N140" s="216"/>
      <c r="O140" s="214" t="s">
        <v>71</v>
      </c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6"/>
      <c r="AW140" s="214" t="s">
        <v>22</v>
      </c>
      <c r="AX140" s="215"/>
      <c r="AY140" s="215"/>
      <c r="AZ140" s="215"/>
      <c r="BA140" s="216"/>
      <c r="BB140" s="214"/>
      <c r="BC140" s="251"/>
      <c r="BD14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/>
    </row>
    <row r="141" spans="2:103" ht="18" customHeight="1" x14ac:dyDescent="0.2">
      <c r="B141" s="217">
        <v>50</v>
      </c>
      <c r="C141" s="218"/>
      <c r="D141" s="217">
        <v>2</v>
      </c>
      <c r="E141" s="218"/>
      <c r="F141" s="218"/>
      <c r="G141" s="218"/>
      <c r="H141" s="218"/>
      <c r="I141" s="225"/>
      <c r="J141" s="227">
        <f>$J$137</f>
        <v>0.5625</v>
      </c>
      <c r="K141" s="228"/>
      <c r="L141" s="228"/>
      <c r="M141" s="228"/>
      <c r="N141" s="229"/>
      <c r="O141" s="233" t="str">
        <f>IF(ISBLANK($AZ$109)," ",$D$129)</f>
        <v xml:space="preserve"> </v>
      </c>
      <c r="P141" s="234" t="str">
        <f t="shared" ref="P141:AD141" si="6">IF(ISBLANK($AZ$79)," ",IF($AW$79&lt;$AZ$79,$O$79,IF($AZ$79&lt;$AW$79,$AF$79)))</f>
        <v xml:space="preserve"> </v>
      </c>
      <c r="Q141" s="234" t="str">
        <f t="shared" si="6"/>
        <v xml:space="preserve"> </v>
      </c>
      <c r="R141" s="234" t="str">
        <f t="shared" si="6"/>
        <v xml:space="preserve"> </v>
      </c>
      <c r="S141" s="234" t="str">
        <f t="shared" si="6"/>
        <v xml:space="preserve"> </v>
      </c>
      <c r="T141" s="234" t="str">
        <f t="shared" si="6"/>
        <v xml:space="preserve"> </v>
      </c>
      <c r="U141" s="234" t="str">
        <f t="shared" si="6"/>
        <v xml:space="preserve"> </v>
      </c>
      <c r="V141" s="234" t="str">
        <f t="shared" si="6"/>
        <v xml:space="preserve"> </v>
      </c>
      <c r="W141" s="234" t="str">
        <f t="shared" si="6"/>
        <v xml:space="preserve"> </v>
      </c>
      <c r="X141" s="234" t="str">
        <f t="shared" si="6"/>
        <v xml:space="preserve"> </v>
      </c>
      <c r="Y141" s="234" t="str">
        <f t="shared" si="6"/>
        <v xml:space="preserve"> </v>
      </c>
      <c r="Z141" s="234" t="str">
        <f t="shared" si="6"/>
        <v xml:space="preserve"> </v>
      </c>
      <c r="AA141" s="234" t="str">
        <f t="shared" si="6"/>
        <v xml:space="preserve"> </v>
      </c>
      <c r="AB141" s="234" t="str">
        <f t="shared" si="6"/>
        <v xml:space="preserve"> </v>
      </c>
      <c r="AC141" s="234" t="str">
        <f t="shared" si="6"/>
        <v xml:space="preserve"> </v>
      </c>
      <c r="AD141" s="234" t="str">
        <f t="shared" si="6"/>
        <v xml:space="preserve"> </v>
      </c>
      <c r="AE141" s="17" t="s">
        <v>21</v>
      </c>
      <c r="AF141" s="234" t="str">
        <f>IF(ISBLANK($AZ$107)," ",$AG$129)</f>
        <v xml:space="preserve"> </v>
      </c>
      <c r="AG141" s="234" t="str">
        <f t="shared" ref="AG141:AV141" si="7">IF(ISBLANK($AZ$79)," ",IF($AW$79&lt;$AZ$79,$O$79,IF($AZ$79&lt;$AW$79,$AF$79)))</f>
        <v xml:space="preserve"> </v>
      </c>
      <c r="AH141" s="234" t="str">
        <f t="shared" si="7"/>
        <v xml:space="preserve"> </v>
      </c>
      <c r="AI141" s="234" t="str">
        <f t="shared" si="7"/>
        <v xml:space="preserve"> </v>
      </c>
      <c r="AJ141" s="234" t="str">
        <f t="shared" si="7"/>
        <v xml:space="preserve"> </v>
      </c>
      <c r="AK141" s="234" t="str">
        <f t="shared" si="7"/>
        <v xml:space="preserve"> </v>
      </c>
      <c r="AL141" s="234" t="str">
        <f t="shared" si="7"/>
        <v xml:space="preserve"> </v>
      </c>
      <c r="AM141" s="234" t="str">
        <f t="shared" si="7"/>
        <v xml:space="preserve"> </v>
      </c>
      <c r="AN141" s="234" t="str">
        <f t="shared" si="7"/>
        <v xml:space="preserve"> </v>
      </c>
      <c r="AO141" s="234" t="str">
        <f t="shared" si="7"/>
        <v xml:space="preserve"> </v>
      </c>
      <c r="AP141" s="234" t="str">
        <f t="shared" si="7"/>
        <v xml:space="preserve"> </v>
      </c>
      <c r="AQ141" s="234" t="str">
        <f t="shared" si="7"/>
        <v xml:space="preserve"> </v>
      </c>
      <c r="AR141" s="234" t="str">
        <f t="shared" si="7"/>
        <v xml:space="preserve"> </v>
      </c>
      <c r="AS141" s="234" t="str">
        <f t="shared" si="7"/>
        <v xml:space="preserve"> </v>
      </c>
      <c r="AT141" s="234" t="str">
        <f t="shared" si="7"/>
        <v xml:space="preserve"> </v>
      </c>
      <c r="AU141" s="234" t="str">
        <f t="shared" si="7"/>
        <v xml:space="preserve"> </v>
      </c>
      <c r="AV141" s="236" t="str">
        <f t="shared" si="7"/>
        <v xml:space="preserve"> </v>
      </c>
      <c r="AW141" s="237"/>
      <c r="AX141" s="238"/>
      <c r="AY141" s="238" t="s">
        <v>20</v>
      </c>
      <c r="AZ141" s="238"/>
      <c r="BA141" s="241"/>
      <c r="BB141" s="218"/>
      <c r="BC141" s="225"/>
      <c r="BD141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/>
    </row>
    <row r="142" spans="2:103" ht="12" customHeight="1" thickBot="1" x14ac:dyDescent="0.25">
      <c r="B142" s="219"/>
      <c r="C142" s="220"/>
      <c r="D142" s="219"/>
      <c r="E142" s="220"/>
      <c r="F142" s="220"/>
      <c r="G142" s="220"/>
      <c r="H142" s="220"/>
      <c r="I142" s="226"/>
      <c r="J142" s="230"/>
      <c r="K142" s="231"/>
      <c r="L142" s="231"/>
      <c r="M142" s="231"/>
      <c r="N142" s="232"/>
      <c r="O142" s="243" t="s">
        <v>74</v>
      </c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30"/>
      <c r="AF142" s="244" t="s">
        <v>76</v>
      </c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5"/>
      <c r="AW142" s="239"/>
      <c r="AX142" s="240"/>
      <c r="AY142" s="240"/>
      <c r="AZ142" s="240"/>
      <c r="BA142" s="242"/>
      <c r="BB142" s="220"/>
      <c r="BC142" s="226"/>
      <c r="BD142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/>
    </row>
    <row r="143" spans="2:103" ht="3.75" customHeight="1" thickBot="1" x14ac:dyDescent="0.25">
      <c r="BD143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/>
    </row>
    <row r="144" spans="2:103" ht="20.100000000000001" customHeight="1" thickBot="1" x14ac:dyDescent="0.3">
      <c r="B144" s="209" t="s">
        <v>14</v>
      </c>
      <c r="C144" s="210"/>
      <c r="D144" s="211" t="s">
        <v>15</v>
      </c>
      <c r="E144" s="212"/>
      <c r="F144" s="212"/>
      <c r="G144" s="212"/>
      <c r="H144" s="212"/>
      <c r="I144" s="213"/>
      <c r="J144" s="214" t="s">
        <v>18</v>
      </c>
      <c r="K144" s="215"/>
      <c r="L144" s="215"/>
      <c r="M144" s="215"/>
      <c r="N144" s="216"/>
      <c r="O144" s="214" t="s">
        <v>75</v>
      </c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6"/>
      <c r="AW144" s="214" t="s">
        <v>22</v>
      </c>
      <c r="AX144" s="215"/>
      <c r="AY144" s="215"/>
      <c r="AZ144" s="215"/>
      <c r="BA144" s="216"/>
      <c r="BB144" s="214"/>
      <c r="BC144" s="251"/>
      <c r="BD144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1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/>
    </row>
    <row r="145" spans="2:103" ht="18" customHeight="1" x14ac:dyDescent="0.25">
      <c r="B145" s="217">
        <v>51</v>
      </c>
      <c r="C145" s="218"/>
      <c r="D145" s="217">
        <v>3</v>
      </c>
      <c r="E145" s="218"/>
      <c r="F145" s="218"/>
      <c r="G145" s="218"/>
      <c r="H145" s="218"/>
      <c r="I145" s="225"/>
      <c r="J145" s="227">
        <f>$H$134</f>
        <v>0.5625</v>
      </c>
      <c r="K145" s="228"/>
      <c r="L145" s="228"/>
      <c r="M145" s="228"/>
      <c r="N145" s="229"/>
      <c r="O145" s="233" t="str">
        <f>IF(ISBLANK($AZ$109)," ",$D$128)</f>
        <v xml:space="preserve"> </v>
      </c>
      <c r="P145" s="234" t="str">
        <f t="shared" ref="P145:AD145" si="8">IF(ISBLANK($AZ$79)," ",IF($AW$79&lt;$AZ$79,$O$79,IF($AZ$79&lt;$AW$79,$AF$79)))</f>
        <v xml:space="preserve"> </v>
      </c>
      <c r="Q145" s="234" t="str">
        <f t="shared" si="8"/>
        <v xml:space="preserve"> </v>
      </c>
      <c r="R145" s="234" t="str">
        <f t="shared" si="8"/>
        <v xml:space="preserve"> </v>
      </c>
      <c r="S145" s="234" t="str">
        <f t="shared" si="8"/>
        <v xml:space="preserve"> </v>
      </c>
      <c r="T145" s="234" t="str">
        <f t="shared" si="8"/>
        <v xml:space="preserve"> </v>
      </c>
      <c r="U145" s="234" t="str">
        <f t="shared" si="8"/>
        <v xml:space="preserve"> </v>
      </c>
      <c r="V145" s="234" t="str">
        <f t="shared" si="8"/>
        <v xml:space="preserve"> </v>
      </c>
      <c r="W145" s="234" t="str">
        <f t="shared" si="8"/>
        <v xml:space="preserve"> </v>
      </c>
      <c r="X145" s="234" t="str">
        <f t="shared" si="8"/>
        <v xml:space="preserve"> </v>
      </c>
      <c r="Y145" s="234" t="str">
        <f t="shared" si="8"/>
        <v xml:space="preserve"> </v>
      </c>
      <c r="Z145" s="234" t="str">
        <f t="shared" si="8"/>
        <v xml:space="preserve"> </v>
      </c>
      <c r="AA145" s="234" t="str">
        <f t="shared" si="8"/>
        <v xml:space="preserve"> </v>
      </c>
      <c r="AB145" s="234" t="str">
        <f t="shared" si="8"/>
        <v xml:space="preserve"> </v>
      </c>
      <c r="AC145" s="234" t="str">
        <f t="shared" si="8"/>
        <v xml:space="preserve"> </v>
      </c>
      <c r="AD145" s="234" t="str">
        <f t="shared" si="8"/>
        <v xml:space="preserve"> </v>
      </c>
      <c r="AE145" s="17" t="s">
        <v>21</v>
      </c>
      <c r="AF145" s="234" t="str">
        <f>IF(ISBLANK($AZ$107)," ",$AG$128)</f>
        <v xml:space="preserve"> </v>
      </c>
      <c r="AG145" s="234" t="str">
        <f t="shared" ref="AG145:AV145" si="9">IF(ISBLANK($AZ$79)," ",IF($AW$79&lt;$AZ$79,$O$79,IF($AZ$79&lt;$AW$79,$AF$79)))</f>
        <v xml:space="preserve"> </v>
      </c>
      <c r="AH145" s="234" t="str">
        <f t="shared" si="9"/>
        <v xml:space="preserve"> </v>
      </c>
      <c r="AI145" s="234" t="str">
        <f t="shared" si="9"/>
        <v xml:space="preserve"> </v>
      </c>
      <c r="AJ145" s="234" t="str">
        <f t="shared" si="9"/>
        <v xml:space="preserve"> </v>
      </c>
      <c r="AK145" s="234" t="str">
        <f t="shared" si="9"/>
        <v xml:space="preserve"> </v>
      </c>
      <c r="AL145" s="234" t="str">
        <f t="shared" si="9"/>
        <v xml:space="preserve"> </v>
      </c>
      <c r="AM145" s="234" t="str">
        <f t="shared" si="9"/>
        <v xml:space="preserve"> </v>
      </c>
      <c r="AN145" s="234" t="str">
        <f t="shared" si="9"/>
        <v xml:space="preserve"> </v>
      </c>
      <c r="AO145" s="234" t="str">
        <f t="shared" si="9"/>
        <v xml:space="preserve"> </v>
      </c>
      <c r="AP145" s="234" t="str">
        <f t="shared" si="9"/>
        <v xml:space="preserve"> </v>
      </c>
      <c r="AQ145" s="234" t="str">
        <f t="shared" si="9"/>
        <v xml:space="preserve"> </v>
      </c>
      <c r="AR145" s="234" t="str">
        <f t="shared" si="9"/>
        <v xml:space="preserve"> </v>
      </c>
      <c r="AS145" s="234" t="str">
        <f t="shared" si="9"/>
        <v xml:space="preserve"> </v>
      </c>
      <c r="AT145" s="234" t="str">
        <f t="shared" si="9"/>
        <v xml:space="preserve"> </v>
      </c>
      <c r="AU145" s="234" t="str">
        <f t="shared" si="9"/>
        <v xml:space="preserve"> </v>
      </c>
      <c r="AV145" s="236" t="str">
        <f t="shared" si="9"/>
        <v xml:space="preserve"> </v>
      </c>
      <c r="AW145" s="237"/>
      <c r="AX145" s="238"/>
      <c r="AY145" s="238" t="s">
        <v>20</v>
      </c>
      <c r="AZ145" s="238"/>
      <c r="BA145" s="241"/>
      <c r="BB145" s="218"/>
      <c r="BC145" s="225"/>
      <c r="BD145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1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/>
    </row>
    <row r="146" spans="2:103" ht="12" customHeight="1" thickBot="1" x14ac:dyDescent="0.25">
      <c r="B146" s="219"/>
      <c r="C146" s="220"/>
      <c r="D146" s="219"/>
      <c r="E146" s="220"/>
      <c r="F146" s="220"/>
      <c r="G146" s="220"/>
      <c r="H146" s="220"/>
      <c r="I146" s="226"/>
      <c r="J146" s="230"/>
      <c r="K146" s="231"/>
      <c r="L146" s="231"/>
      <c r="M146" s="231"/>
      <c r="N146" s="232"/>
      <c r="O146" s="243" t="s">
        <v>78</v>
      </c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30"/>
      <c r="AF146" s="244" t="s">
        <v>79</v>
      </c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5"/>
      <c r="AW146" s="239"/>
      <c r="AX146" s="240"/>
      <c r="AY146" s="240"/>
      <c r="AZ146" s="240"/>
      <c r="BA146" s="242"/>
      <c r="BB146" s="220"/>
      <c r="BC146" s="226"/>
      <c r="BD146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/>
    </row>
    <row r="147" spans="2:103" ht="3.75" customHeight="1" thickBot="1" x14ac:dyDescent="0.25">
      <c r="BD147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/>
    </row>
    <row r="148" spans="2:103" ht="20.100000000000001" customHeight="1" thickBot="1" x14ac:dyDescent="0.25">
      <c r="B148" s="209" t="s">
        <v>14</v>
      </c>
      <c r="C148" s="210"/>
      <c r="D148" s="211" t="s">
        <v>15</v>
      </c>
      <c r="E148" s="212"/>
      <c r="F148" s="212"/>
      <c r="G148" s="212"/>
      <c r="H148" s="212"/>
      <c r="I148" s="213"/>
      <c r="J148" s="214" t="s">
        <v>18</v>
      </c>
      <c r="K148" s="215"/>
      <c r="L148" s="215"/>
      <c r="M148" s="215"/>
      <c r="N148" s="216"/>
      <c r="O148" s="214" t="s">
        <v>77</v>
      </c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6"/>
      <c r="AW148" s="214" t="s">
        <v>22</v>
      </c>
      <c r="AX148" s="215"/>
      <c r="AY148" s="215"/>
      <c r="AZ148" s="215"/>
      <c r="BA148" s="216"/>
      <c r="BB148" s="214"/>
      <c r="BC148" s="251"/>
      <c r="BD148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/>
    </row>
    <row r="149" spans="2:103" ht="18" customHeight="1" x14ac:dyDescent="0.2">
      <c r="B149" s="217">
        <v>52</v>
      </c>
      <c r="C149" s="218"/>
      <c r="D149" s="217">
        <v>4</v>
      </c>
      <c r="E149" s="218"/>
      <c r="F149" s="218"/>
      <c r="G149" s="218"/>
      <c r="H149" s="218"/>
      <c r="I149" s="225"/>
      <c r="J149" s="227">
        <f>$J$145</f>
        <v>0.5625</v>
      </c>
      <c r="K149" s="228"/>
      <c r="L149" s="228"/>
      <c r="M149" s="228"/>
      <c r="N149" s="229"/>
      <c r="O149" s="233" t="str">
        <f>IF(ISBLANK($AZ$109)," ",$D$127)</f>
        <v xml:space="preserve"> </v>
      </c>
      <c r="P149" s="234" t="str">
        <f t="shared" ref="P149:AD149" si="10">IF(ISBLANK($AZ$79)," ",IF($AW$79&lt;$AZ$79,$O$79,IF($AZ$79&lt;$AW$79,$AF$79)))</f>
        <v xml:space="preserve"> </v>
      </c>
      <c r="Q149" s="234" t="str">
        <f t="shared" si="10"/>
        <v xml:space="preserve"> </v>
      </c>
      <c r="R149" s="234" t="str">
        <f t="shared" si="10"/>
        <v xml:space="preserve"> </v>
      </c>
      <c r="S149" s="234" t="str">
        <f t="shared" si="10"/>
        <v xml:space="preserve"> </v>
      </c>
      <c r="T149" s="234" t="str">
        <f t="shared" si="10"/>
        <v xml:space="preserve"> </v>
      </c>
      <c r="U149" s="234" t="str">
        <f t="shared" si="10"/>
        <v xml:space="preserve"> </v>
      </c>
      <c r="V149" s="234" t="str">
        <f t="shared" si="10"/>
        <v xml:space="preserve"> </v>
      </c>
      <c r="W149" s="234" t="str">
        <f t="shared" si="10"/>
        <v xml:space="preserve"> </v>
      </c>
      <c r="X149" s="234" t="str">
        <f t="shared" si="10"/>
        <v xml:space="preserve"> </v>
      </c>
      <c r="Y149" s="234" t="str">
        <f t="shared" si="10"/>
        <v xml:space="preserve"> </v>
      </c>
      <c r="Z149" s="234" t="str">
        <f t="shared" si="10"/>
        <v xml:space="preserve"> </v>
      </c>
      <c r="AA149" s="234" t="str">
        <f t="shared" si="10"/>
        <v xml:space="preserve"> </v>
      </c>
      <c r="AB149" s="234" t="str">
        <f t="shared" si="10"/>
        <v xml:space="preserve"> </v>
      </c>
      <c r="AC149" s="234" t="str">
        <f t="shared" si="10"/>
        <v xml:space="preserve"> </v>
      </c>
      <c r="AD149" s="234" t="str">
        <f t="shared" si="10"/>
        <v xml:space="preserve"> </v>
      </c>
      <c r="AE149" s="17" t="s">
        <v>21</v>
      </c>
      <c r="AF149" s="234" t="str">
        <f>IF(ISBLANK($AZ$107)," ",$AG$127)</f>
        <v xml:space="preserve"> </v>
      </c>
      <c r="AG149" s="234" t="str">
        <f t="shared" ref="AG149:AV149" si="11">IF(ISBLANK($AZ$79)," ",IF($AW$79&lt;$AZ$79,$O$79,IF($AZ$79&lt;$AW$79,$AF$79)))</f>
        <v xml:space="preserve"> </v>
      </c>
      <c r="AH149" s="234" t="str">
        <f t="shared" si="11"/>
        <v xml:space="preserve"> </v>
      </c>
      <c r="AI149" s="234" t="str">
        <f t="shared" si="11"/>
        <v xml:space="preserve"> </v>
      </c>
      <c r="AJ149" s="234" t="str">
        <f t="shared" si="11"/>
        <v xml:space="preserve"> </v>
      </c>
      <c r="AK149" s="234" t="str">
        <f t="shared" si="11"/>
        <v xml:space="preserve"> </v>
      </c>
      <c r="AL149" s="234" t="str">
        <f t="shared" si="11"/>
        <v xml:space="preserve"> </v>
      </c>
      <c r="AM149" s="234" t="str">
        <f t="shared" si="11"/>
        <v xml:space="preserve"> </v>
      </c>
      <c r="AN149" s="234" t="str">
        <f t="shared" si="11"/>
        <v xml:space="preserve"> </v>
      </c>
      <c r="AO149" s="234" t="str">
        <f t="shared" si="11"/>
        <v xml:space="preserve"> </v>
      </c>
      <c r="AP149" s="234" t="str">
        <f t="shared" si="11"/>
        <v xml:space="preserve"> </v>
      </c>
      <c r="AQ149" s="234" t="str">
        <f t="shared" si="11"/>
        <v xml:space="preserve"> </v>
      </c>
      <c r="AR149" s="234" t="str">
        <f t="shared" si="11"/>
        <v xml:space="preserve"> </v>
      </c>
      <c r="AS149" s="234" t="str">
        <f t="shared" si="11"/>
        <v xml:space="preserve"> </v>
      </c>
      <c r="AT149" s="234" t="str">
        <f t="shared" si="11"/>
        <v xml:space="preserve"> </v>
      </c>
      <c r="AU149" s="234" t="str">
        <f t="shared" si="11"/>
        <v xml:space="preserve"> </v>
      </c>
      <c r="AV149" s="236" t="str">
        <f t="shared" si="11"/>
        <v xml:space="preserve"> </v>
      </c>
      <c r="AW149" s="237"/>
      <c r="AX149" s="238"/>
      <c r="AY149" s="238" t="s">
        <v>20</v>
      </c>
      <c r="AZ149" s="238"/>
      <c r="BA149" s="241"/>
      <c r="BB149" s="218"/>
      <c r="BC149" s="225"/>
      <c r="BD149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/>
    </row>
    <row r="150" spans="2:103" ht="12" customHeight="1" thickBot="1" x14ac:dyDescent="0.25">
      <c r="B150" s="219"/>
      <c r="C150" s="220"/>
      <c r="D150" s="219"/>
      <c r="E150" s="220"/>
      <c r="F150" s="220"/>
      <c r="G150" s="220"/>
      <c r="H150" s="220"/>
      <c r="I150" s="226"/>
      <c r="J150" s="230"/>
      <c r="K150" s="231"/>
      <c r="L150" s="231"/>
      <c r="M150" s="231"/>
      <c r="N150" s="232"/>
      <c r="O150" s="243" t="s">
        <v>80</v>
      </c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30"/>
      <c r="AF150" s="244" t="s">
        <v>81</v>
      </c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5"/>
      <c r="AW150" s="239"/>
      <c r="AX150" s="240"/>
      <c r="AY150" s="240"/>
      <c r="AZ150" s="240"/>
      <c r="BA150" s="242"/>
      <c r="BB150" s="220"/>
      <c r="BC150" s="226"/>
      <c r="BD15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/>
    </row>
    <row r="151" spans="2:103" s="2" customFormat="1" ht="12" customHeight="1" thickBot="1" x14ac:dyDescent="0.3">
      <c r="G151" s="6"/>
      <c r="H151" s="35"/>
      <c r="I151" s="35"/>
      <c r="J151" s="35"/>
      <c r="K151" s="35"/>
      <c r="L151" s="35"/>
      <c r="M151" s="7"/>
      <c r="T151" s="6"/>
      <c r="U151" s="36"/>
      <c r="V151" s="36"/>
      <c r="W151" s="37"/>
      <c r="X151" s="38"/>
      <c r="Y151" s="38"/>
      <c r="Z151" s="38"/>
      <c r="AA151" s="38"/>
      <c r="AB151" s="38"/>
      <c r="AC151" s="7"/>
      <c r="AK151" s="6"/>
      <c r="AL151" s="38"/>
      <c r="AM151" s="38"/>
      <c r="AN151" s="38"/>
      <c r="AO151" s="38"/>
      <c r="AP151" s="38"/>
      <c r="AQ151" s="7"/>
      <c r="BE151" s="41"/>
      <c r="BF151" s="41"/>
      <c r="BG151" s="41"/>
      <c r="BH151" s="41"/>
      <c r="BI151" s="41"/>
      <c r="BJ151" s="41"/>
      <c r="BK151" s="41"/>
      <c r="BL151" s="41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</row>
    <row r="152" spans="2:103" ht="20.100000000000001" customHeight="1" thickBot="1" x14ac:dyDescent="0.25">
      <c r="B152" s="246" t="s">
        <v>14</v>
      </c>
      <c r="C152" s="247"/>
      <c r="D152" s="248" t="s">
        <v>15</v>
      </c>
      <c r="E152" s="249"/>
      <c r="F152" s="249"/>
      <c r="G152" s="249"/>
      <c r="H152" s="249"/>
      <c r="I152" s="250"/>
      <c r="J152" s="222" t="s">
        <v>18</v>
      </c>
      <c r="K152" s="223"/>
      <c r="L152" s="223"/>
      <c r="M152" s="223"/>
      <c r="N152" s="224"/>
      <c r="O152" s="222" t="s">
        <v>61</v>
      </c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4"/>
      <c r="AW152" s="222" t="s">
        <v>22</v>
      </c>
      <c r="AX152" s="223"/>
      <c r="AY152" s="223"/>
      <c r="AZ152" s="223"/>
      <c r="BA152" s="224"/>
      <c r="BB152" s="222"/>
      <c r="BC152" s="235"/>
      <c r="BD152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/>
    </row>
    <row r="153" spans="2:103" ht="18" customHeight="1" x14ac:dyDescent="0.2">
      <c r="B153" s="217">
        <v>53</v>
      </c>
      <c r="C153" s="218"/>
      <c r="D153" s="217">
        <v>1</v>
      </c>
      <c r="E153" s="218"/>
      <c r="F153" s="218"/>
      <c r="G153" s="218"/>
      <c r="H153" s="218"/>
      <c r="I153" s="225"/>
      <c r="J153" s="227">
        <f>$J$149+($U$134*$X$134)+$AL$134</f>
        <v>0.57291666666666663</v>
      </c>
      <c r="K153" s="228"/>
      <c r="L153" s="228"/>
      <c r="M153" s="228"/>
      <c r="N153" s="229"/>
      <c r="O153" s="233" t="str">
        <f>IF(ISBLANK(AZ113),"",$D$121)</f>
        <v/>
      </c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17" t="s">
        <v>21</v>
      </c>
      <c r="AF153" s="234" t="str">
        <f>IF(ISBLANK(AZ111),"",$AG$122)</f>
        <v/>
      </c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6"/>
      <c r="AW153" s="237"/>
      <c r="AX153" s="238"/>
      <c r="AY153" s="238" t="s">
        <v>20</v>
      </c>
      <c r="AZ153" s="238"/>
      <c r="BA153" s="241"/>
      <c r="BB153" s="218"/>
      <c r="BC153" s="225"/>
      <c r="BD153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/>
    </row>
    <row r="154" spans="2:103" ht="12" customHeight="1" thickBot="1" x14ac:dyDescent="0.25">
      <c r="B154" s="219"/>
      <c r="C154" s="220"/>
      <c r="D154" s="219"/>
      <c r="E154" s="220"/>
      <c r="F154" s="220"/>
      <c r="G154" s="220"/>
      <c r="H154" s="220"/>
      <c r="I154" s="226"/>
      <c r="J154" s="230"/>
      <c r="K154" s="231"/>
      <c r="L154" s="231"/>
      <c r="M154" s="231"/>
      <c r="N154" s="232"/>
      <c r="O154" s="243" t="s">
        <v>62</v>
      </c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30"/>
      <c r="AF154" s="244" t="s">
        <v>63</v>
      </c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5"/>
      <c r="AW154" s="239"/>
      <c r="AX154" s="240"/>
      <c r="AY154" s="240"/>
      <c r="AZ154" s="240"/>
      <c r="BA154" s="242"/>
      <c r="BB154" s="220"/>
      <c r="BC154" s="226"/>
      <c r="BD154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/>
    </row>
    <row r="155" spans="2:103" ht="3.75" customHeight="1" thickBot="1" x14ac:dyDescent="0.25">
      <c r="BD155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/>
    </row>
    <row r="156" spans="2:103" ht="20.100000000000001" customHeight="1" thickBot="1" x14ac:dyDescent="0.25">
      <c r="B156" s="246" t="s">
        <v>14</v>
      </c>
      <c r="C156" s="247"/>
      <c r="D156" s="248" t="s">
        <v>15</v>
      </c>
      <c r="E156" s="249"/>
      <c r="F156" s="249"/>
      <c r="G156" s="249"/>
      <c r="H156" s="249"/>
      <c r="I156" s="250"/>
      <c r="J156" s="222" t="s">
        <v>18</v>
      </c>
      <c r="K156" s="223"/>
      <c r="L156" s="223"/>
      <c r="M156" s="223"/>
      <c r="N156" s="224"/>
      <c r="O156" s="222" t="s">
        <v>64</v>
      </c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4"/>
      <c r="AW156" s="222" t="s">
        <v>22</v>
      </c>
      <c r="AX156" s="223"/>
      <c r="AY156" s="223"/>
      <c r="AZ156" s="223"/>
      <c r="BA156" s="224"/>
      <c r="BB156" s="222"/>
      <c r="BC156" s="235"/>
      <c r="BD156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/>
    </row>
    <row r="157" spans="2:103" ht="18" customHeight="1" x14ac:dyDescent="0.2">
      <c r="B157" s="217">
        <v>54</v>
      </c>
      <c r="C157" s="218"/>
      <c r="D157" s="217">
        <v>2</v>
      </c>
      <c r="E157" s="218"/>
      <c r="F157" s="218"/>
      <c r="G157" s="218"/>
      <c r="H157" s="218"/>
      <c r="I157" s="225"/>
      <c r="J157" s="227">
        <f>$J$153</f>
        <v>0.57291666666666663</v>
      </c>
      <c r="K157" s="228"/>
      <c r="L157" s="228"/>
      <c r="M157" s="228"/>
      <c r="N157" s="229"/>
      <c r="O157" s="233" t="str">
        <f>IF(ISBLANK(AZ113),"",$D$122)</f>
        <v/>
      </c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17" t="s">
        <v>21</v>
      </c>
      <c r="AF157" s="234" t="str">
        <f>IF(ISBLANK(AZ111),"",$AG$121)</f>
        <v/>
      </c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6"/>
      <c r="AW157" s="237"/>
      <c r="AX157" s="238"/>
      <c r="AY157" s="238" t="s">
        <v>20</v>
      </c>
      <c r="AZ157" s="238"/>
      <c r="BA157" s="241"/>
      <c r="BB157" s="218"/>
      <c r="BC157" s="225"/>
      <c r="BD157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/>
    </row>
    <row r="158" spans="2:103" ht="12" customHeight="1" thickBot="1" x14ac:dyDescent="0.25">
      <c r="B158" s="219"/>
      <c r="C158" s="220"/>
      <c r="D158" s="219"/>
      <c r="E158" s="220"/>
      <c r="F158" s="220"/>
      <c r="G158" s="220"/>
      <c r="H158" s="220"/>
      <c r="I158" s="226"/>
      <c r="J158" s="230"/>
      <c r="K158" s="231"/>
      <c r="L158" s="231"/>
      <c r="M158" s="231"/>
      <c r="N158" s="232"/>
      <c r="O158" s="243" t="s">
        <v>65</v>
      </c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30"/>
      <c r="AF158" s="244" t="s">
        <v>66</v>
      </c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5"/>
      <c r="AW158" s="239"/>
      <c r="AX158" s="240"/>
      <c r="AY158" s="240"/>
      <c r="AZ158" s="240"/>
      <c r="BA158" s="242"/>
      <c r="BB158" s="220"/>
      <c r="BC158" s="226"/>
      <c r="BD158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/>
    </row>
    <row r="159" spans="2:103" ht="12" customHeight="1" thickBot="1" x14ac:dyDescent="0.25">
      <c r="BD159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/>
    </row>
    <row r="160" spans="2:103" ht="20.100000000000001" customHeight="1" thickBot="1" x14ac:dyDescent="0.3">
      <c r="B160" s="209" t="s">
        <v>14</v>
      </c>
      <c r="C160" s="210"/>
      <c r="D160" s="211" t="s">
        <v>15</v>
      </c>
      <c r="E160" s="212"/>
      <c r="F160" s="212"/>
      <c r="G160" s="212"/>
      <c r="H160" s="212"/>
      <c r="I160" s="213"/>
      <c r="J160" s="214" t="s">
        <v>18</v>
      </c>
      <c r="K160" s="215"/>
      <c r="L160" s="215"/>
      <c r="M160" s="215"/>
      <c r="N160" s="216"/>
      <c r="O160" s="214" t="s">
        <v>82</v>
      </c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6"/>
      <c r="AW160" s="214" t="s">
        <v>22</v>
      </c>
      <c r="AX160" s="215"/>
      <c r="AY160" s="215"/>
      <c r="AZ160" s="215"/>
      <c r="BA160" s="216"/>
      <c r="BB160" s="214"/>
      <c r="BC160" s="251"/>
      <c r="BD1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1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/>
    </row>
    <row r="161" spans="2:103" ht="18" customHeight="1" x14ac:dyDescent="0.25">
      <c r="B161" s="217">
        <v>55</v>
      </c>
      <c r="C161" s="218"/>
      <c r="D161" s="217">
        <v>1</v>
      </c>
      <c r="E161" s="218"/>
      <c r="F161" s="218"/>
      <c r="G161" s="218"/>
      <c r="H161" s="218"/>
      <c r="I161" s="225"/>
      <c r="J161" s="227">
        <f>$J$157+($U$134*$X$134)+$AL$134</f>
        <v>0.58333333333333326</v>
      </c>
      <c r="K161" s="228"/>
      <c r="L161" s="228"/>
      <c r="M161" s="228"/>
      <c r="N161" s="229"/>
      <c r="O161" s="233" t="str">
        <f>IF(ISBLANK($AZ$113)," ",$D$124)</f>
        <v xml:space="preserve"> </v>
      </c>
      <c r="P161" s="234" t="str">
        <f t="shared" ref="P161:AD161" si="12">IF(ISBLANK($AZ$79)," ",IF($AW$79&lt;$AZ$79,$O$79,IF($AZ$79&lt;$AW$79,$AF$79)))</f>
        <v xml:space="preserve"> </v>
      </c>
      <c r="Q161" s="234" t="str">
        <f t="shared" si="12"/>
        <v xml:space="preserve"> </v>
      </c>
      <c r="R161" s="234" t="str">
        <f t="shared" si="12"/>
        <v xml:space="preserve"> </v>
      </c>
      <c r="S161" s="234" t="str">
        <f t="shared" si="12"/>
        <v xml:space="preserve"> </v>
      </c>
      <c r="T161" s="234" t="str">
        <f t="shared" si="12"/>
        <v xml:space="preserve"> </v>
      </c>
      <c r="U161" s="234" t="str">
        <f t="shared" si="12"/>
        <v xml:space="preserve"> </v>
      </c>
      <c r="V161" s="234" t="str">
        <f t="shared" si="12"/>
        <v xml:space="preserve"> </v>
      </c>
      <c r="W161" s="234" t="str">
        <f t="shared" si="12"/>
        <v xml:space="preserve"> </v>
      </c>
      <c r="X161" s="234" t="str">
        <f t="shared" si="12"/>
        <v xml:space="preserve"> </v>
      </c>
      <c r="Y161" s="234" t="str">
        <f t="shared" si="12"/>
        <v xml:space="preserve"> </v>
      </c>
      <c r="Z161" s="234" t="str">
        <f t="shared" si="12"/>
        <v xml:space="preserve"> </v>
      </c>
      <c r="AA161" s="234" t="str">
        <f t="shared" si="12"/>
        <v xml:space="preserve"> </v>
      </c>
      <c r="AB161" s="234" t="str">
        <f t="shared" si="12"/>
        <v xml:space="preserve"> </v>
      </c>
      <c r="AC161" s="234" t="str">
        <f t="shared" si="12"/>
        <v xml:space="preserve"> </v>
      </c>
      <c r="AD161" s="234" t="str">
        <f t="shared" si="12"/>
        <v xml:space="preserve"> </v>
      </c>
      <c r="AE161" s="17" t="s">
        <v>21</v>
      </c>
      <c r="AF161" s="234" t="str">
        <f>IF(ISBLANK($AZ$111)," ",$AG$124)</f>
        <v xml:space="preserve"> </v>
      </c>
      <c r="AG161" s="234" t="str">
        <f t="shared" ref="AG161:AV161" si="13">IF(ISBLANK($AZ$79)," ",IF($AW$79&lt;$AZ$79,$O$79,IF($AZ$79&lt;$AW$79,$AF$79)))</f>
        <v xml:space="preserve"> </v>
      </c>
      <c r="AH161" s="234" t="str">
        <f t="shared" si="13"/>
        <v xml:space="preserve"> </v>
      </c>
      <c r="AI161" s="234" t="str">
        <f t="shared" si="13"/>
        <v xml:space="preserve"> </v>
      </c>
      <c r="AJ161" s="234" t="str">
        <f t="shared" si="13"/>
        <v xml:space="preserve"> </v>
      </c>
      <c r="AK161" s="234" t="str">
        <f t="shared" si="13"/>
        <v xml:space="preserve"> </v>
      </c>
      <c r="AL161" s="234" t="str">
        <f t="shared" si="13"/>
        <v xml:space="preserve"> </v>
      </c>
      <c r="AM161" s="234" t="str">
        <f t="shared" si="13"/>
        <v xml:space="preserve"> </v>
      </c>
      <c r="AN161" s="234" t="str">
        <f t="shared" si="13"/>
        <v xml:space="preserve"> </v>
      </c>
      <c r="AO161" s="234" t="str">
        <f t="shared" si="13"/>
        <v xml:space="preserve"> </v>
      </c>
      <c r="AP161" s="234" t="str">
        <f t="shared" si="13"/>
        <v xml:space="preserve"> </v>
      </c>
      <c r="AQ161" s="234" t="str">
        <f t="shared" si="13"/>
        <v xml:space="preserve"> </v>
      </c>
      <c r="AR161" s="234" t="str">
        <f t="shared" si="13"/>
        <v xml:space="preserve"> </v>
      </c>
      <c r="AS161" s="234" t="str">
        <f t="shared" si="13"/>
        <v xml:space="preserve"> </v>
      </c>
      <c r="AT161" s="234" t="str">
        <f t="shared" si="13"/>
        <v xml:space="preserve"> </v>
      </c>
      <c r="AU161" s="234" t="str">
        <f t="shared" si="13"/>
        <v xml:space="preserve"> </v>
      </c>
      <c r="AV161" s="236" t="str">
        <f t="shared" si="13"/>
        <v xml:space="preserve"> </v>
      </c>
      <c r="AW161" s="237"/>
      <c r="AX161" s="238"/>
      <c r="AY161" s="238" t="s">
        <v>20</v>
      </c>
      <c r="AZ161" s="238"/>
      <c r="BA161" s="241"/>
      <c r="BB161" s="218"/>
      <c r="BC161" s="225"/>
      <c r="BD161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1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/>
    </row>
    <row r="162" spans="2:103" ht="12" customHeight="1" thickBot="1" x14ac:dyDescent="0.25">
      <c r="B162" s="219"/>
      <c r="C162" s="220"/>
      <c r="D162" s="219"/>
      <c r="E162" s="220"/>
      <c r="F162" s="220"/>
      <c r="G162" s="220"/>
      <c r="H162" s="220"/>
      <c r="I162" s="226"/>
      <c r="J162" s="230"/>
      <c r="K162" s="231"/>
      <c r="L162" s="231"/>
      <c r="M162" s="231"/>
      <c r="N162" s="232"/>
      <c r="O162" s="243" t="s">
        <v>84</v>
      </c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30"/>
      <c r="AF162" s="244" t="s">
        <v>85</v>
      </c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5"/>
      <c r="AW162" s="239"/>
      <c r="AX162" s="240"/>
      <c r="AY162" s="240"/>
      <c r="AZ162" s="240"/>
      <c r="BA162" s="242"/>
      <c r="BB162" s="220"/>
      <c r="BC162" s="226"/>
      <c r="BD162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/>
    </row>
    <row r="163" spans="2:103" ht="3.75" customHeight="1" thickBot="1" x14ac:dyDescent="0.25">
      <c r="BD163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/>
    </row>
    <row r="164" spans="2:103" ht="20.100000000000001" customHeight="1" thickBot="1" x14ac:dyDescent="0.25">
      <c r="B164" s="209" t="s">
        <v>14</v>
      </c>
      <c r="C164" s="210"/>
      <c r="D164" s="211" t="s">
        <v>15</v>
      </c>
      <c r="E164" s="212"/>
      <c r="F164" s="212"/>
      <c r="G164" s="212"/>
      <c r="H164" s="212"/>
      <c r="I164" s="213"/>
      <c r="J164" s="214" t="s">
        <v>18</v>
      </c>
      <c r="K164" s="215"/>
      <c r="L164" s="215"/>
      <c r="M164" s="215"/>
      <c r="N164" s="216"/>
      <c r="O164" s="214" t="s">
        <v>83</v>
      </c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6"/>
      <c r="AW164" s="214" t="s">
        <v>22</v>
      </c>
      <c r="AX164" s="215"/>
      <c r="AY164" s="215"/>
      <c r="AZ164" s="215"/>
      <c r="BA164" s="216"/>
      <c r="BB164" s="214"/>
      <c r="BC164" s="251"/>
      <c r="BD164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/>
    </row>
    <row r="165" spans="2:103" ht="18" customHeight="1" x14ac:dyDescent="0.2">
      <c r="B165" s="217">
        <v>56</v>
      </c>
      <c r="C165" s="218"/>
      <c r="D165" s="217">
        <v>2</v>
      </c>
      <c r="E165" s="218"/>
      <c r="F165" s="218"/>
      <c r="G165" s="218"/>
      <c r="H165" s="218"/>
      <c r="I165" s="225"/>
      <c r="J165" s="227">
        <f>$J$161</f>
        <v>0.58333333333333326</v>
      </c>
      <c r="K165" s="228"/>
      <c r="L165" s="228"/>
      <c r="M165" s="228"/>
      <c r="N165" s="229"/>
      <c r="O165" s="233" t="str">
        <f>IF(ISBLANK($AZ$113)," ",$D$123)</f>
        <v xml:space="preserve"> </v>
      </c>
      <c r="P165" s="234" t="str">
        <f t="shared" ref="P165:AD165" si="14">IF(ISBLANK($AZ$79)," ",IF($AW$79&lt;$AZ$79,$O$79,IF($AZ$79&lt;$AW$79,$AF$79)))</f>
        <v xml:space="preserve"> </v>
      </c>
      <c r="Q165" s="234" t="str">
        <f t="shared" si="14"/>
        <v xml:space="preserve"> </v>
      </c>
      <c r="R165" s="234" t="str">
        <f t="shared" si="14"/>
        <v xml:space="preserve"> </v>
      </c>
      <c r="S165" s="234" t="str">
        <f t="shared" si="14"/>
        <v xml:space="preserve"> </v>
      </c>
      <c r="T165" s="234" t="str">
        <f t="shared" si="14"/>
        <v xml:space="preserve"> </v>
      </c>
      <c r="U165" s="234" t="str">
        <f t="shared" si="14"/>
        <v xml:space="preserve"> </v>
      </c>
      <c r="V165" s="234" t="str">
        <f t="shared" si="14"/>
        <v xml:space="preserve"> </v>
      </c>
      <c r="W165" s="234" t="str">
        <f t="shared" si="14"/>
        <v xml:space="preserve"> </v>
      </c>
      <c r="X165" s="234" t="str">
        <f t="shared" si="14"/>
        <v xml:space="preserve"> </v>
      </c>
      <c r="Y165" s="234" t="str">
        <f t="shared" si="14"/>
        <v xml:space="preserve"> </v>
      </c>
      <c r="Z165" s="234" t="str">
        <f t="shared" si="14"/>
        <v xml:space="preserve"> </v>
      </c>
      <c r="AA165" s="234" t="str">
        <f t="shared" si="14"/>
        <v xml:space="preserve"> </v>
      </c>
      <c r="AB165" s="234" t="str">
        <f t="shared" si="14"/>
        <v xml:space="preserve"> </v>
      </c>
      <c r="AC165" s="234" t="str">
        <f t="shared" si="14"/>
        <v xml:space="preserve"> </v>
      </c>
      <c r="AD165" s="234" t="str">
        <f t="shared" si="14"/>
        <v xml:space="preserve"> </v>
      </c>
      <c r="AE165" s="17" t="s">
        <v>21</v>
      </c>
      <c r="AF165" s="234" t="str">
        <f>IF(ISBLANK($AZ$111)," ",$AG$123)</f>
        <v xml:space="preserve"> </v>
      </c>
      <c r="AG165" s="234" t="str">
        <f t="shared" ref="AG165:AV165" si="15">IF(ISBLANK($AZ$79)," ",IF($AW$79&lt;$AZ$79,$O$79,IF($AZ$79&lt;$AW$79,$AF$79)))</f>
        <v xml:space="preserve"> </v>
      </c>
      <c r="AH165" s="234" t="str">
        <f t="shared" si="15"/>
        <v xml:space="preserve"> </v>
      </c>
      <c r="AI165" s="234" t="str">
        <f t="shared" si="15"/>
        <v xml:space="preserve"> </v>
      </c>
      <c r="AJ165" s="234" t="str">
        <f t="shared" si="15"/>
        <v xml:space="preserve"> </v>
      </c>
      <c r="AK165" s="234" t="str">
        <f t="shared" si="15"/>
        <v xml:space="preserve"> </v>
      </c>
      <c r="AL165" s="234" t="str">
        <f t="shared" si="15"/>
        <v xml:space="preserve"> </v>
      </c>
      <c r="AM165" s="234" t="str">
        <f t="shared" si="15"/>
        <v xml:space="preserve"> </v>
      </c>
      <c r="AN165" s="234" t="str">
        <f t="shared" si="15"/>
        <v xml:space="preserve"> </v>
      </c>
      <c r="AO165" s="234" t="str">
        <f t="shared" si="15"/>
        <v xml:space="preserve"> </v>
      </c>
      <c r="AP165" s="234" t="str">
        <f t="shared" si="15"/>
        <v xml:space="preserve"> </v>
      </c>
      <c r="AQ165" s="234" t="str">
        <f t="shared" si="15"/>
        <v xml:space="preserve"> </v>
      </c>
      <c r="AR165" s="234" t="str">
        <f t="shared" si="15"/>
        <v xml:space="preserve"> </v>
      </c>
      <c r="AS165" s="234" t="str">
        <f t="shared" si="15"/>
        <v xml:space="preserve"> </v>
      </c>
      <c r="AT165" s="234" t="str">
        <f t="shared" si="15"/>
        <v xml:space="preserve"> </v>
      </c>
      <c r="AU165" s="234" t="str">
        <f t="shared" si="15"/>
        <v xml:space="preserve"> </v>
      </c>
      <c r="AV165" s="236" t="str">
        <f t="shared" si="15"/>
        <v xml:space="preserve"> </v>
      </c>
      <c r="AW165" s="237"/>
      <c r="AX165" s="238"/>
      <c r="AY165" s="238" t="s">
        <v>20</v>
      </c>
      <c r="AZ165" s="238"/>
      <c r="BA165" s="241"/>
      <c r="BB165" s="218"/>
      <c r="BC165" s="225"/>
      <c r="BD165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/>
    </row>
    <row r="166" spans="2:103" ht="12" customHeight="1" thickBot="1" x14ac:dyDescent="0.25">
      <c r="B166" s="219"/>
      <c r="C166" s="220"/>
      <c r="D166" s="219"/>
      <c r="E166" s="220"/>
      <c r="F166" s="220"/>
      <c r="G166" s="220"/>
      <c r="H166" s="220"/>
      <c r="I166" s="226"/>
      <c r="J166" s="230"/>
      <c r="K166" s="231"/>
      <c r="L166" s="231"/>
      <c r="M166" s="231"/>
      <c r="N166" s="232"/>
      <c r="O166" s="243" t="s">
        <v>86</v>
      </c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30"/>
      <c r="AF166" s="244" t="s">
        <v>86</v>
      </c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5"/>
      <c r="AW166" s="239"/>
      <c r="AX166" s="240"/>
      <c r="AY166" s="240"/>
      <c r="AZ166" s="240"/>
      <c r="BA166" s="242"/>
      <c r="BB166" s="220"/>
      <c r="BC166" s="226"/>
      <c r="BD166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/>
    </row>
    <row r="167" spans="2:103" ht="13.5" customHeight="1" thickBot="1" x14ac:dyDescent="0.25">
      <c r="BD167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/>
    </row>
    <row r="168" spans="2:103" ht="20.100000000000001" customHeight="1" thickBot="1" x14ac:dyDescent="0.3">
      <c r="B168" s="260" t="s">
        <v>14</v>
      </c>
      <c r="C168" s="261"/>
      <c r="D168" s="262" t="s">
        <v>15</v>
      </c>
      <c r="E168" s="263"/>
      <c r="F168" s="263"/>
      <c r="G168" s="263"/>
      <c r="H168" s="263"/>
      <c r="I168" s="264"/>
      <c r="J168" s="256" t="s">
        <v>18</v>
      </c>
      <c r="K168" s="257"/>
      <c r="L168" s="257"/>
      <c r="M168" s="257"/>
      <c r="N168" s="258"/>
      <c r="O168" s="256" t="s">
        <v>67</v>
      </c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8"/>
      <c r="AW168" s="256" t="s">
        <v>22</v>
      </c>
      <c r="AX168" s="257"/>
      <c r="AY168" s="257"/>
      <c r="AZ168" s="257"/>
      <c r="BA168" s="258"/>
      <c r="BB168" s="256"/>
      <c r="BC168" s="259"/>
      <c r="BD168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1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/>
    </row>
    <row r="169" spans="2:103" ht="18" customHeight="1" x14ac:dyDescent="0.25">
      <c r="B169" s="217">
        <v>57</v>
      </c>
      <c r="C169" s="218"/>
      <c r="D169" s="217">
        <v>1</v>
      </c>
      <c r="E169" s="218"/>
      <c r="F169" s="218"/>
      <c r="G169" s="218"/>
      <c r="H169" s="218"/>
      <c r="I169" s="225"/>
      <c r="J169" s="227">
        <f>$J$165+($U$134*$X$134)+$AL$134</f>
        <v>0.59374999999999989</v>
      </c>
      <c r="K169" s="228"/>
      <c r="L169" s="228"/>
      <c r="M169" s="228"/>
      <c r="N169" s="229"/>
      <c r="O169" s="233" t="str">
        <f>IF(ISBLANK($AZ$153)," ",IF($AW$153&lt;$AZ$153,$O$153,IF($AZ$153&lt;$AW$153,$AF$153)))</f>
        <v xml:space="preserve"> </v>
      </c>
      <c r="P169" s="234" t="str">
        <f t="shared" ref="P169:AD169" si="16">IF(ISBLANK($AZ$79)," ",IF($AW$79&lt;$AZ$79,$O$79,IF($AZ$79&lt;$AW$79,$AF$79)))</f>
        <v xml:space="preserve"> </v>
      </c>
      <c r="Q169" s="234" t="str">
        <f t="shared" si="16"/>
        <v xml:space="preserve"> </v>
      </c>
      <c r="R169" s="234" t="str">
        <f t="shared" si="16"/>
        <v xml:space="preserve"> </v>
      </c>
      <c r="S169" s="234" t="str">
        <f t="shared" si="16"/>
        <v xml:space="preserve"> </v>
      </c>
      <c r="T169" s="234" t="str">
        <f t="shared" si="16"/>
        <v xml:space="preserve"> </v>
      </c>
      <c r="U169" s="234" t="str">
        <f t="shared" si="16"/>
        <v xml:space="preserve"> </v>
      </c>
      <c r="V169" s="234" t="str">
        <f t="shared" si="16"/>
        <v xml:space="preserve"> </v>
      </c>
      <c r="W169" s="234" t="str">
        <f t="shared" si="16"/>
        <v xml:space="preserve"> </v>
      </c>
      <c r="X169" s="234" t="str">
        <f t="shared" si="16"/>
        <v xml:space="preserve"> </v>
      </c>
      <c r="Y169" s="234" t="str">
        <f t="shared" si="16"/>
        <v xml:space="preserve"> </v>
      </c>
      <c r="Z169" s="234" t="str">
        <f t="shared" si="16"/>
        <v xml:space="preserve"> </v>
      </c>
      <c r="AA169" s="234" t="str">
        <f t="shared" si="16"/>
        <v xml:space="preserve"> </v>
      </c>
      <c r="AB169" s="234" t="str">
        <f t="shared" si="16"/>
        <v xml:space="preserve"> </v>
      </c>
      <c r="AC169" s="234" t="str">
        <f t="shared" si="16"/>
        <v xml:space="preserve"> </v>
      </c>
      <c r="AD169" s="234" t="str">
        <f t="shared" si="16"/>
        <v xml:space="preserve"> </v>
      </c>
      <c r="AE169" s="17" t="s">
        <v>21</v>
      </c>
      <c r="AF169" s="234" t="str">
        <f>IF(ISBLANK($AZ$157)," ",IF($AW$157&lt;$AZ$157,$O$157,IF($AZ$157&lt;$AW$157,$AF$157)))</f>
        <v xml:space="preserve"> </v>
      </c>
      <c r="AG169" s="234" t="str">
        <f t="shared" ref="AG169:AV169" si="17">IF(ISBLANK($AZ$79)," ",IF($AW$79&lt;$AZ$79,$O$79,IF($AZ$79&lt;$AW$79,$AF$79)))</f>
        <v xml:space="preserve"> </v>
      </c>
      <c r="AH169" s="234" t="str">
        <f t="shared" si="17"/>
        <v xml:space="preserve"> </v>
      </c>
      <c r="AI169" s="234" t="str">
        <f t="shared" si="17"/>
        <v xml:space="preserve"> </v>
      </c>
      <c r="AJ169" s="234" t="str">
        <f t="shared" si="17"/>
        <v xml:space="preserve"> </v>
      </c>
      <c r="AK169" s="234" t="str">
        <f t="shared" si="17"/>
        <v xml:space="preserve"> </v>
      </c>
      <c r="AL169" s="234" t="str">
        <f t="shared" si="17"/>
        <v xml:space="preserve"> </v>
      </c>
      <c r="AM169" s="234" t="str">
        <f t="shared" si="17"/>
        <v xml:space="preserve"> </v>
      </c>
      <c r="AN169" s="234" t="str">
        <f t="shared" si="17"/>
        <v xml:space="preserve"> </v>
      </c>
      <c r="AO169" s="234" t="str">
        <f t="shared" si="17"/>
        <v xml:space="preserve"> </v>
      </c>
      <c r="AP169" s="234" t="str">
        <f t="shared" si="17"/>
        <v xml:space="preserve"> </v>
      </c>
      <c r="AQ169" s="234" t="str">
        <f t="shared" si="17"/>
        <v xml:space="preserve"> </v>
      </c>
      <c r="AR169" s="234" t="str">
        <f t="shared" si="17"/>
        <v xml:space="preserve"> </v>
      </c>
      <c r="AS169" s="234" t="str">
        <f t="shared" si="17"/>
        <v xml:space="preserve"> </v>
      </c>
      <c r="AT169" s="234" t="str">
        <f t="shared" si="17"/>
        <v xml:space="preserve"> </v>
      </c>
      <c r="AU169" s="234" t="str">
        <f t="shared" si="17"/>
        <v xml:space="preserve"> </v>
      </c>
      <c r="AV169" s="236" t="str">
        <f t="shared" si="17"/>
        <v xml:space="preserve"> </v>
      </c>
      <c r="AW169" s="237"/>
      <c r="AX169" s="238"/>
      <c r="AY169" s="238" t="s">
        <v>20</v>
      </c>
      <c r="AZ169" s="238"/>
      <c r="BA169" s="241"/>
      <c r="BB169" s="218"/>
      <c r="BC169" s="225"/>
      <c r="BD169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1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/>
    </row>
    <row r="170" spans="2:103" ht="12" customHeight="1" thickBot="1" x14ac:dyDescent="0.25">
      <c r="B170" s="219"/>
      <c r="C170" s="220"/>
      <c r="D170" s="219"/>
      <c r="E170" s="220"/>
      <c r="F170" s="220"/>
      <c r="G170" s="220"/>
      <c r="H170" s="220"/>
      <c r="I170" s="226"/>
      <c r="J170" s="230"/>
      <c r="K170" s="231"/>
      <c r="L170" s="231"/>
      <c r="M170" s="231"/>
      <c r="N170" s="232"/>
      <c r="O170" s="243" t="s">
        <v>87</v>
      </c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30"/>
      <c r="AF170" s="244" t="s">
        <v>88</v>
      </c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4"/>
      <c r="AU170" s="244"/>
      <c r="AV170" s="245"/>
      <c r="AW170" s="239"/>
      <c r="AX170" s="240"/>
      <c r="AY170" s="240"/>
      <c r="AZ170" s="240"/>
      <c r="BA170" s="242"/>
      <c r="BB170" s="220"/>
      <c r="BC170" s="226"/>
      <c r="BD17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/>
    </row>
    <row r="171" spans="2:103" ht="3.75" customHeight="1" thickBot="1" x14ac:dyDescent="0.25">
      <c r="BD171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/>
    </row>
    <row r="172" spans="2:103" ht="20.100000000000001" customHeight="1" thickBot="1" x14ac:dyDescent="0.25">
      <c r="B172" s="260" t="s">
        <v>14</v>
      </c>
      <c r="C172" s="261"/>
      <c r="D172" s="262" t="s">
        <v>15</v>
      </c>
      <c r="E172" s="263"/>
      <c r="F172" s="263"/>
      <c r="G172" s="263"/>
      <c r="H172" s="263"/>
      <c r="I172" s="264"/>
      <c r="J172" s="256" t="s">
        <v>18</v>
      </c>
      <c r="K172" s="257"/>
      <c r="L172" s="257"/>
      <c r="M172" s="257"/>
      <c r="N172" s="258"/>
      <c r="O172" s="256" t="s">
        <v>68</v>
      </c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8"/>
      <c r="AW172" s="256" t="s">
        <v>22</v>
      </c>
      <c r="AX172" s="257"/>
      <c r="AY172" s="257"/>
      <c r="AZ172" s="257"/>
      <c r="BA172" s="258"/>
      <c r="BB172" s="256"/>
      <c r="BC172" s="259"/>
      <c r="BD172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/>
    </row>
    <row r="173" spans="2:103" ht="18" customHeight="1" x14ac:dyDescent="0.2">
      <c r="B173" s="217">
        <v>58</v>
      </c>
      <c r="C173" s="218"/>
      <c r="D173" s="217">
        <v>1</v>
      </c>
      <c r="E173" s="218"/>
      <c r="F173" s="218"/>
      <c r="G173" s="218"/>
      <c r="H173" s="218"/>
      <c r="I173" s="225"/>
      <c r="J173" s="227">
        <f>$J$169+($U$134*$X$134)+$AL$134</f>
        <v>0.60416666666666652</v>
      </c>
      <c r="K173" s="228"/>
      <c r="L173" s="228"/>
      <c r="M173" s="228"/>
      <c r="N173" s="229"/>
      <c r="O173" s="233" t="str">
        <f>IF(ISBLANK($AZ$153)," ",IF($AW$153&lt;$AZ$153,$AF$153,IF($AZ$153&lt;$AW$153,$O$153)))</f>
        <v xml:space="preserve"> </v>
      </c>
      <c r="P173" s="234" t="str">
        <f t="shared" ref="P173:AD173" si="18">IF(ISBLANK($AZ$79)," ",IF($AW$79&lt;$AZ$79,$AF$79,IF($AZ$79&lt;$AW$79,$O$79)))</f>
        <v xml:space="preserve"> </v>
      </c>
      <c r="Q173" s="234" t="str">
        <f t="shared" si="18"/>
        <v xml:space="preserve"> </v>
      </c>
      <c r="R173" s="234" t="str">
        <f t="shared" si="18"/>
        <v xml:space="preserve"> </v>
      </c>
      <c r="S173" s="234" t="str">
        <f t="shared" si="18"/>
        <v xml:space="preserve"> </v>
      </c>
      <c r="T173" s="234" t="str">
        <f t="shared" si="18"/>
        <v xml:space="preserve"> </v>
      </c>
      <c r="U173" s="234" t="str">
        <f t="shared" si="18"/>
        <v xml:space="preserve"> </v>
      </c>
      <c r="V173" s="234" t="str">
        <f t="shared" si="18"/>
        <v xml:space="preserve"> </v>
      </c>
      <c r="W173" s="234" t="str">
        <f t="shared" si="18"/>
        <v xml:space="preserve"> </v>
      </c>
      <c r="X173" s="234" t="str">
        <f t="shared" si="18"/>
        <v xml:space="preserve"> </v>
      </c>
      <c r="Y173" s="234" t="str">
        <f t="shared" si="18"/>
        <v xml:space="preserve"> </v>
      </c>
      <c r="Z173" s="234" t="str">
        <f t="shared" si="18"/>
        <v xml:space="preserve"> </v>
      </c>
      <c r="AA173" s="234" t="str">
        <f t="shared" si="18"/>
        <v xml:space="preserve"> </v>
      </c>
      <c r="AB173" s="234" t="str">
        <f t="shared" si="18"/>
        <v xml:space="preserve"> </v>
      </c>
      <c r="AC173" s="234" t="str">
        <f t="shared" si="18"/>
        <v xml:space="preserve"> </v>
      </c>
      <c r="AD173" s="234" t="str">
        <f t="shared" si="18"/>
        <v xml:space="preserve"> </v>
      </c>
      <c r="AE173" s="17" t="s">
        <v>21</v>
      </c>
      <c r="AF173" s="234" t="str">
        <f>IF(ISBLANK($AZ$157)," ",IF($AW$157&lt;$AZ$157,$AF$157,IF($AZ$157&lt;$AW$157,$O$157)))</f>
        <v xml:space="preserve"> </v>
      </c>
      <c r="AG173" s="234" t="str">
        <f t="shared" ref="AG173:AV173" si="19">IF(ISBLANK($AZ$79)," ",IF($AW$79&lt;$AZ$79,$AF$79,IF($AZ$79&lt;$AW$79,$O$79)))</f>
        <v xml:space="preserve"> </v>
      </c>
      <c r="AH173" s="234" t="str">
        <f t="shared" si="19"/>
        <v xml:space="preserve"> </v>
      </c>
      <c r="AI173" s="234" t="str">
        <f t="shared" si="19"/>
        <v xml:space="preserve"> </v>
      </c>
      <c r="AJ173" s="234" t="str">
        <f t="shared" si="19"/>
        <v xml:space="preserve"> </v>
      </c>
      <c r="AK173" s="234" t="str">
        <f t="shared" si="19"/>
        <v xml:space="preserve"> </v>
      </c>
      <c r="AL173" s="234" t="str">
        <f t="shared" si="19"/>
        <v xml:space="preserve"> </v>
      </c>
      <c r="AM173" s="234" t="str">
        <f t="shared" si="19"/>
        <v xml:space="preserve"> </v>
      </c>
      <c r="AN173" s="234" t="str">
        <f t="shared" si="19"/>
        <v xml:space="preserve"> </v>
      </c>
      <c r="AO173" s="234" t="str">
        <f t="shared" si="19"/>
        <v xml:space="preserve"> </v>
      </c>
      <c r="AP173" s="234" t="str">
        <f t="shared" si="19"/>
        <v xml:space="preserve"> </v>
      </c>
      <c r="AQ173" s="234" t="str">
        <f t="shared" si="19"/>
        <v xml:space="preserve"> </v>
      </c>
      <c r="AR173" s="234" t="str">
        <f t="shared" si="19"/>
        <v xml:space="preserve"> </v>
      </c>
      <c r="AS173" s="234" t="str">
        <f t="shared" si="19"/>
        <v xml:space="preserve"> </v>
      </c>
      <c r="AT173" s="234" t="str">
        <f t="shared" si="19"/>
        <v xml:space="preserve"> </v>
      </c>
      <c r="AU173" s="234" t="str">
        <f t="shared" si="19"/>
        <v xml:space="preserve"> </v>
      </c>
      <c r="AV173" s="236" t="str">
        <f t="shared" si="19"/>
        <v xml:space="preserve"> </v>
      </c>
      <c r="AW173" s="237"/>
      <c r="AX173" s="238"/>
      <c r="AY173" s="238" t="s">
        <v>20</v>
      </c>
      <c r="AZ173" s="238"/>
      <c r="BA173" s="241"/>
      <c r="BB173" s="218"/>
      <c r="BC173" s="225"/>
      <c r="BD173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/>
    </row>
    <row r="174" spans="2:103" ht="12" customHeight="1" thickBot="1" x14ac:dyDescent="0.25">
      <c r="B174" s="219"/>
      <c r="C174" s="220"/>
      <c r="D174" s="219"/>
      <c r="E174" s="220"/>
      <c r="F174" s="220"/>
      <c r="G174" s="220"/>
      <c r="H174" s="220"/>
      <c r="I174" s="226"/>
      <c r="J174" s="230"/>
      <c r="K174" s="231"/>
      <c r="L174" s="231"/>
      <c r="M174" s="231"/>
      <c r="N174" s="232"/>
      <c r="O174" s="243" t="s">
        <v>89</v>
      </c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30"/>
      <c r="AF174" s="244" t="s">
        <v>90</v>
      </c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5"/>
      <c r="AW174" s="239"/>
      <c r="AX174" s="240"/>
      <c r="AY174" s="240"/>
      <c r="AZ174" s="240"/>
      <c r="BA174" s="242"/>
      <c r="BB174" s="220"/>
      <c r="BC174" s="226"/>
      <c r="BD174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/>
    </row>
    <row r="175" spans="2:103" x14ac:dyDescent="0.2">
      <c r="BD175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/>
    </row>
    <row r="176" spans="2:103" x14ac:dyDescent="0.2">
      <c r="BD176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/>
    </row>
    <row r="177" spans="2:103" ht="33" x14ac:dyDescent="0.2">
      <c r="B177" s="176" t="str">
        <f>$A$2</f>
        <v>Internationaler Happe Cup 2014</v>
      </c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D177" s="25"/>
      <c r="BU177" s="46"/>
      <c r="BW177" s="46"/>
    </row>
    <row r="178" spans="2:103" x14ac:dyDescent="0.2">
      <c r="BD178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/>
    </row>
    <row r="179" spans="2:103" x14ac:dyDescent="0.2">
      <c r="B179" s="1" t="s">
        <v>69</v>
      </c>
      <c r="BD179"/>
      <c r="BE179" s="63"/>
      <c r="BF179" s="63"/>
      <c r="BG179" s="63"/>
      <c r="BH179" s="63"/>
      <c r="BI179" s="63"/>
      <c r="BJ179" s="63"/>
      <c r="BK179" s="63"/>
      <c r="BL179" s="63"/>
      <c r="BM179" s="62"/>
      <c r="BN179" s="62"/>
      <c r="BO179" s="62"/>
      <c r="BP179" s="62"/>
      <c r="BQ179" s="62"/>
      <c r="BR179" s="62"/>
      <c r="BS179" s="62"/>
      <c r="BT179" s="62"/>
      <c r="BU179" s="62"/>
      <c r="BV179" s="60"/>
      <c r="BW179" s="60"/>
      <c r="BX179" s="60"/>
      <c r="BY179" s="60"/>
      <c r="BZ179" s="60"/>
      <c r="CA179" s="60"/>
      <c r="CB179" s="60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/>
    </row>
    <row r="180" spans="2:103" ht="13.5" thickBot="1" x14ac:dyDescent="0.25">
      <c r="BD18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/>
    </row>
    <row r="181" spans="2:103" ht="25.5" customHeight="1" x14ac:dyDescent="0.2">
      <c r="I181" s="252" t="s">
        <v>8</v>
      </c>
      <c r="J181" s="253"/>
      <c r="K181" s="253"/>
      <c r="L181" s="31"/>
      <c r="M181" s="254" t="str">
        <f>IF(ISBLANK($AZ$173)," ",IF($AW$173&gt;$AZ$173,$O$173,IF($AZ$173&gt;$AW$173,$AF$173)))</f>
        <v xml:space="preserve"> </v>
      </c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5"/>
      <c r="BD181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/>
    </row>
    <row r="182" spans="2:103" ht="25.5" customHeight="1" x14ac:dyDescent="0.2">
      <c r="I182" s="71" t="s">
        <v>9</v>
      </c>
      <c r="J182" s="72"/>
      <c r="K182" s="72"/>
      <c r="L182" s="32"/>
      <c r="M182" s="77" t="str">
        <f>IF(ISBLANK($AZ$173)," ",IF($AW$173&lt;$AZ$173,$O$173,IF($AZ$173&lt;$AW$173,$AF$173)))</f>
        <v xml:space="preserve"> </v>
      </c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8"/>
      <c r="BD182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/>
    </row>
    <row r="183" spans="2:103" ht="25.5" customHeight="1" x14ac:dyDescent="0.2">
      <c r="I183" s="71" t="s">
        <v>10</v>
      </c>
      <c r="J183" s="72"/>
      <c r="K183" s="72"/>
      <c r="L183" s="32"/>
      <c r="M183" s="77" t="str">
        <f>IF(ISBLANK($AZ$169)," ",IF($AW$169&gt;$AZ$169,$O$169,IF($AZ$169&gt;$AW$169,$AF$169)))</f>
        <v xml:space="preserve"> </v>
      </c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8"/>
      <c r="BD183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/>
    </row>
    <row r="184" spans="2:103" ht="25.5" customHeight="1" x14ac:dyDescent="0.2">
      <c r="I184" s="71" t="s">
        <v>11</v>
      </c>
      <c r="J184" s="72"/>
      <c r="K184" s="72"/>
      <c r="L184" s="32"/>
      <c r="M184" s="77" t="str">
        <f>IF(ISBLANK($AZ$169)," ",IF($AW$169&lt;$AZ$169,$O$169,IF($AZ$169&lt;$AW$169,$AF$169)))</f>
        <v xml:space="preserve"> </v>
      </c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8"/>
      <c r="BD184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/>
    </row>
    <row r="185" spans="2:103" ht="25.5" customHeight="1" x14ac:dyDescent="0.2">
      <c r="I185" s="71" t="s">
        <v>91</v>
      </c>
      <c r="J185" s="72"/>
      <c r="K185" s="72"/>
      <c r="L185" s="32"/>
      <c r="M185" s="77" t="str">
        <f>IF(ISBLANK($AZ$165)," ",IF($AW$165&gt;$AZ$165,$O$165,IF($AZ$165&gt;$AW$165,$AF$165)))</f>
        <v xml:space="preserve"> </v>
      </c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8"/>
      <c r="BD185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/>
    </row>
    <row r="186" spans="2:103" ht="25.5" customHeight="1" x14ac:dyDescent="0.2">
      <c r="I186" s="71" t="s">
        <v>92</v>
      </c>
      <c r="J186" s="72"/>
      <c r="K186" s="72"/>
      <c r="L186" s="32"/>
      <c r="M186" s="77" t="str">
        <f>IF(ISBLANK($AZ$165)," ",IF($AW$165&lt;$AZ$165,$O$165,IF($AZ$165&lt;$AW$165,$AF$165)))</f>
        <v xml:space="preserve"> </v>
      </c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8"/>
      <c r="BD186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/>
    </row>
    <row r="187" spans="2:103" ht="25.5" customHeight="1" x14ac:dyDescent="0.2">
      <c r="I187" s="71" t="s">
        <v>93</v>
      </c>
      <c r="J187" s="72"/>
      <c r="K187" s="72"/>
      <c r="L187" s="32"/>
      <c r="M187" s="77" t="str">
        <f>IF(ISBLANK($AZ$161)," ",IF($AW$161&gt;$AZ$161,$O$161,IF($AZ$161&gt;$AW$161,$AF$161)))</f>
        <v xml:space="preserve"> </v>
      </c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8"/>
      <c r="BD187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/>
    </row>
    <row r="188" spans="2:103" ht="25.5" customHeight="1" x14ac:dyDescent="0.2">
      <c r="I188" s="71" t="s">
        <v>94</v>
      </c>
      <c r="J188" s="72"/>
      <c r="K188" s="72"/>
      <c r="L188" s="32"/>
      <c r="M188" s="77" t="str">
        <f>IF(ISBLANK($AZ$161)," ",IF($AW$161&lt;$AZ$161,$O$161,IF($AZ$161&lt;$AW$161,$AF$161)))</f>
        <v xml:space="preserve"> </v>
      </c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8"/>
      <c r="BD188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/>
    </row>
    <row r="189" spans="2:103" ht="25.5" customHeight="1" x14ac:dyDescent="0.2">
      <c r="I189" s="71" t="s">
        <v>95</v>
      </c>
      <c r="J189" s="72"/>
      <c r="K189" s="72"/>
      <c r="L189" s="32"/>
      <c r="M189" s="77" t="str">
        <f>IF(ISBLANK($AZ$149)," ",IF($AW$149&gt;$AZ$149,$O$149,IF($AZ$149&gt;$AW$149,$AF$149)))</f>
        <v xml:space="preserve"> </v>
      </c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8"/>
      <c r="BD189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/>
    </row>
    <row r="190" spans="2:103" ht="25.5" customHeight="1" x14ac:dyDescent="0.2">
      <c r="I190" s="71" t="s">
        <v>96</v>
      </c>
      <c r="J190" s="72"/>
      <c r="K190" s="72"/>
      <c r="L190" s="32"/>
      <c r="M190" s="77" t="str">
        <f>IF(ISBLANK($AZ$149)," ",IF($AW$149&lt;$AZ$149,$O$149,IF($AZ$149&lt;$AW$149,$AF$149)))</f>
        <v xml:space="preserve"> </v>
      </c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8"/>
      <c r="BD19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/>
    </row>
    <row r="191" spans="2:103" ht="25.5" customHeight="1" x14ac:dyDescent="0.2">
      <c r="I191" s="71" t="s">
        <v>97</v>
      </c>
      <c r="J191" s="72"/>
      <c r="K191" s="72"/>
      <c r="L191" s="32"/>
      <c r="M191" s="77" t="str">
        <f>IF(ISBLANK($AZ$145)," ",IF($AW$145&gt;$AZ$145,$O$145,IF($AZ$145&gt;$AW$145,$AF$145)))</f>
        <v xml:space="preserve"> </v>
      </c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8"/>
      <c r="BD191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/>
    </row>
    <row r="192" spans="2:103" ht="25.5" customHeight="1" x14ac:dyDescent="0.2">
      <c r="I192" s="71" t="s">
        <v>98</v>
      </c>
      <c r="J192" s="72"/>
      <c r="K192" s="72"/>
      <c r="L192" s="32"/>
      <c r="M192" s="77" t="str">
        <f>IF(ISBLANK($AZ$145)," ",IF($AW$145&lt;$AZ$145,$O$145,IF($AZ$145&lt;$AW$145,$AF$145)))</f>
        <v xml:space="preserve"> </v>
      </c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8"/>
      <c r="BD192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/>
    </row>
    <row r="193" spans="9:103" ht="25.5" customHeight="1" x14ac:dyDescent="0.2">
      <c r="I193" s="71" t="s">
        <v>99</v>
      </c>
      <c r="J193" s="72"/>
      <c r="K193" s="72"/>
      <c r="L193" s="32"/>
      <c r="M193" s="77" t="str">
        <f>IF(ISBLANK($AZ$141)," ",IF($AW$141&gt;$AZ$141,$O$141,IF($AZ$141&gt;$AW$141,$AF$141)))</f>
        <v xml:space="preserve"> 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8"/>
      <c r="BD193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/>
    </row>
    <row r="194" spans="9:103" ht="25.5" customHeight="1" x14ac:dyDescent="0.2">
      <c r="I194" s="71" t="s">
        <v>100</v>
      </c>
      <c r="J194" s="72"/>
      <c r="K194" s="72"/>
      <c r="L194" s="32"/>
      <c r="M194" s="77" t="str">
        <f>IF(ISBLANK($AZ$141)," ",IF($AW$141&lt;$AZ$141,$O$141,IF($AZ$141&lt;$AW$141,$AF$141)))</f>
        <v xml:space="preserve"> </v>
      </c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8"/>
      <c r="BD194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/>
    </row>
    <row r="195" spans="9:103" ht="25.5" customHeight="1" x14ac:dyDescent="0.2">
      <c r="I195" s="71" t="s">
        <v>101</v>
      </c>
      <c r="J195" s="72"/>
      <c r="K195" s="72"/>
      <c r="L195" s="33"/>
      <c r="M195" s="77" t="str">
        <f>IF(ISBLANK($AZ$137)," ",IF($AW$137&gt;$AZ$137,$O$137,IF($AZ$137&gt;$AW$137,$AF$137)))</f>
        <v xml:space="preserve"> </v>
      </c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8"/>
      <c r="BD195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/>
    </row>
    <row r="196" spans="9:103" ht="25.5" customHeight="1" thickBot="1" x14ac:dyDescent="0.25">
      <c r="I196" s="73" t="s">
        <v>102</v>
      </c>
      <c r="J196" s="74"/>
      <c r="K196" s="74"/>
      <c r="L196" s="34"/>
      <c r="M196" s="75" t="str">
        <f>IF(ISBLANK($AZ$137)," ",IF($AW$137&lt;$AZ$137,$O$137,IF($AZ$137&lt;$AW$137,$AF$137)))</f>
        <v xml:space="preserve"> </v>
      </c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6"/>
      <c r="BD196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/>
    </row>
  </sheetData>
  <mergeCells count="1000">
    <mergeCell ref="BB149:BC150"/>
    <mergeCell ref="O150:AD150"/>
    <mergeCell ref="AF150:AV150"/>
    <mergeCell ref="J137:N138"/>
    <mergeCell ref="AF149:AV149"/>
    <mergeCell ref="AW149:AX150"/>
    <mergeCell ref="AY149:AY150"/>
    <mergeCell ref="AZ149:BA150"/>
    <mergeCell ref="BB145:BC146"/>
    <mergeCell ref="O146:AD146"/>
    <mergeCell ref="BB144:BC144"/>
    <mergeCell ref="AW148:BA148"/>
    <mergeCell ref="BB148:BC148"/>
    <mergeCell ref="AW145:AX146"/>
    <mergeCell ref="AY145:AY146"/>
    <mergeCell ref="AZ145:BA146"/>
    <mergeCell ref="BB140:BC140"/>
    <mergeCell ref="AF141:AV141"/>
    <mergeCell ref="AW141:AX142"/>
    <mergeCell ref="AY141:AY142"/>
    <mergeCell ref="AZ141:BA142"/>
    <mergeCell ref="B145:C146"/>
    <mergeCell ref="D145:I146"/>
    <mergeCell ref="O145:AD145"/>
    <mergeCell ref="J145:N146"/>
    <mergeCell ref="B148:C148"/>
    <mergeCell ref="D148:I148"/>
    <mergeCell ref="J148:N148"/>
    <mergeCell ref="O148:AV148"/>
    <mergeCell ref="AF145:AV145"/>
    <mergeCell ref="AF146:AV146"/>
    <mergeCell ref="B141:C142"/>
    <mergeCell ref="D141:I142"/>
    <mergeCell ref="J141:N142"/>
    <mergeCell ref="O141:AD141"/>
    <mergeCell ref="BB141:BC142"/>
    <mergeCell ref="O142:AD142"/>
    <mergeCell ref="AF142:AV142"/>
    <mergeCell ref="BB136:BC136"/>
    <mergeCell ref="B137:C138"/>
    <mergeCell ref="D137:I138"/>
    <mergeCell ref="O137:AD137"/>
    <mergeCell ref="AF137:AV137"/>
    <mergeCell ref="AW137:AX138"/>
    <mergeCell ref="AY137:AY138"/>
    <mergeCell ref="AZ137:BA138"/>
    <mergeCell ref="B136:C136"/>
    <mergeCell ref="BB137:BC138"/>
    <mergeCell ref="O138:AD138"/>
    <mergeCell ref="AF138:AV138"/>
    <mergeCell ref="B140:C140"/>
    <mergeCell ref="I184:K184"/>
    <mergeCell ref="M184:AV184"/>
    <mergeCell ref="B116:BC116"/>
    <mergeCell ref="I182:K182"/>
    <mergeCell ref="M182:AV182"/>
    <mergeCell ref="I183:K183"/>
    <mergeCell ref="M183:AV183"/>
    <mergeCell ref="BB165:BC166"/>
    <mergeCell ref="AW172:BA172"/>
    <mergeCell ref="AZ169:BA170"/>
    <mergeCell ref="O169:AD169"/>
    <mergeCell ref="AZ173:BA174"/>
    <mergeCell ref="B172:C172"/>
    <mergeCell ref="D172:I172"/>
    <mergeCell ref="J172:N172"/>
    <mergeCell ref="O172:AV172"/>
    <mergeCell ref="B173:C174"/>
    <mergeCell ref="D173:I174"/>
    <mergeCell ref="B168:C168"/>
    <mergeCell ref="D168:I168"/>
    <mergeCell ref="J168:N168"/>
    <mergeCell ref="O168:AV168"/>
    <mergeCell ref="B169:C170"/>
    <mergeCell ref="D169:I170"/>
    <mergeCell ref="I181:K181"/>
    <mergeCell ref="M181:AV181"/>
    <mergeCell ref="AW168:BA168"/>
    <mergeCell ref="BB168:BC168"/>
    <mergeCell ref="AF169:AV169"/>
    <mergeCell ref="AW169:AX170"/>
    <mergeCell ref="AY169:AY170"/>
    <mergeCell ref="BB169:BC170"/>
    <mergeCell ref="J173:N174"/>
    <mergeCell ref="O173:AD173"/>
    <mergeCell ref="J169:N170"/>
    <mergeCell ref="O170:AD170"/>
    <mergeCell ref="AF170:AV170"/>
    <mergeCell ref="BB173:BC174"/>
    <mergeCell ref="O174:AD174"/>
    <mergeCell ref="AF174:AV174"/>
    <mergeCell ref="BB172:BC172"/>
    <mergeCell ref="AF173:AV173"/>
    <mergeCell ref="AW173:AX174"/>
    <mergeCell ref="AY173:AY174"/>
    <mergeCell ref="B177:BC177"/>
    <mergeCell ref="B164:C164"/>
    <mergeCell ref="D164:I164"/>
    <mergeCell ref="J164:N164"/>
    <mergeCell ref="O164:AV164"/>
    <mergeCell ref="AW164:BA164"/>
    <mergeCell ref="BB164:BC164"/>
    <mergeCell ref="AF161:AV161"/>
    <mergeCell ref="AF165:AV165"/>
    <mergeCell ref="AW165:AX166"/>
    <mergeCell ref="AY165:AY166"/>
    <mergeCell ref="AZ165:BA166"/>
    <mergeCell ref="B165:C166"/>
    <mergeCell ref="D165:I166"/>
    <mergeCell ref="J165:N166"/>
    <mergeCell ref="O165:AD165"/>
    <mergeCell ref="O166:AD166"/>
    <mergeCell ref="AF166:AV166"/>
    <mergeCell ref="B160:C160"/>
    <mergeCell ref="D160:I160"/>
    <mergeCell ref="J160:N160"/>
    <mergeCell ref="O160:AV160"/>
    <mergeCell ref="AW160:BA160"/>
    <mergeCell ref="BB160:BC160"/>
    <mergeCell ref="AF157:AV157"/>
    <mergeCell ref="AW161:AX162"/>
    <mergeCell ref="AY161:AY162"/>
    <mergeCell ref="AZ161:BA162"/>
    <mergeCell ref="B161:C162"/>
    <mergeCell ref="D161:I162"/>
    <mergeCell ref="J161:N162"/>
    <mergeCell ref="O161:AD161"/>
    <mergeCell ref="BB161:BC162"/>
    <mergeCell ref="O162:AD162"/>
    <mergeCell ref="AF162:AV162"/>
    <mergeCell ref="B156:C156"/>
    <mergeCell ref="D156:I156"/>
    <mergeCell ref="J156:N156"/>
    <mergeCell ref="O156:AV156"/>
    <mergeCell ref="AW156:BA156"/>
    <mergeCell ref="BB156:BC156"/>
    <mergeCell ref="AW157:AX158"/>
    <mergeCell ref="AY157:AY158"/>
    <mergeCell ref="AZ157:BA158"/>
    <mergeCell ref="B157:C158"/>
    <mergeCell ref="D157:I158"/>
    <mergeCell ref="J157:N158"/>
    <mergeCell ref="O157:AD157"/>
    <mergeCell ref="BB157:BC158"/>
    <mergeCell ref="O158:AD158"/>
    <mergeCell ref="AF158:AV158"/>
    <mergeCell ref="BB152:BC152"/>
    <mergeCell ref="B153:C154"/>
    <mergeCell ref="D153:I154"/>
    <mergeCell ref="J153:N154"/>
    <mergeCell ref="O153:AD153"/>
    <mergeCell ref="AF153:AV153"/>
    <mergeCell ref="AW153:AX154"/>
    <mergeCell ref="AY153:AY154"/>
    <mergeCell ref="AZ153:BA154"/>
    <mergeCell ref="BB153:BC154"/>
    <mergeCell ref="O154:AD154"/>
    <mergeCell ref="AF154:AV154"/>
    <mergeCell ref="B152:C152"/>
    <mergeCell ref="D152:I152"/>
    <mergeCell ref="J152:N152"/>
    <mergeCell ref="O152:AV152"/>
    <mergeCell ref="H134:L134"/>
    <mergeCell ref="U134:V134"/>
    <mergeCell ref="X134:AB134"/>
    <mergeCell ref="AL134:AP134"/>
    <mergeCell ref="AW152:BA152"/>
    <mergeCell ref="D136:I136"/>
    <mergeCell ref="J136:N136"/>
    <mergeCell ref="O136:AV136"/>
    <mergeCell ref="AW136:BA136"/>
    <mergeCell ref="D140:I140"/>
    <mergeCell ref="J140:N140"/>
    <mergeCell ref="O140:AV140"/>
    <mergeCell ref="AW140:BA140"/>
    <mergeCell ref="D149:I150"/>
    <mergeCell ref="J149:N150"/>
    <mergeCell ref="O149:AD149"/>
    <mergeCell ref="B144:C144"/>
    <mergeCell ref="D144:I144"/>
    <mergeCell ref="J144:N144"/>
    <mergeCell ref="O144:AV144"/>
    <mergeCell ref="AW144:BA144"/>
    <mergeCell ref="B149:C150"/>
    <mergeCell ref="CC90:CE90"/>
    <mergeCell ref="CC96:CE96"/>
    <mergeCell ref="CC102:CE102"/>
    <mergeCell ref="CC108:CE108"/>
    <mergeCell ref="BB104:BC104"/>
    <mergeCell ref="B105:C105"/>
    <mergeCell ref="D105:F105"/>
    <mergeCell ref="G105:I105"/>
    <mergeCell ref="J105:N105"/>
    <mergeCell ref="O105:AD105"/>
    <mergeCell ref="AF103:AV103"/>
    <mergeCell ref="AW103:AX103"/>
    <mergeCell ref="AZ103:BA103"/>
    <mergeCell ref="BB103:BC103"/>
    <mergeCell ref="O102:AD102"/>
    <mergeCell ref="AF102:AV102"/>
    <mergeCell ref="AW102:AX102"/>
    <mergeCell ref="AZ102:BA102"/>
    <mergeCell ref="B104:C104"/>
    <mergeCell ref="D104:F104"/>
    <mergeCell ref="G104:I104"/>
    <mergeCell ref="J104:N104"/>
    <mergeCell ref="BB102:BC102"/>
    <mergeCell ref="B103:C103"/>
    <mergeCell ref="D103:F103"/>
    <mergeCell ref="G103:I103"/>
    <mergeCell ref="J103:N103"/>
    <mergeCell ref="O103:AD103"/>
    <mergeCell ref="O104:AD104"/>
    <mergeCell ref="AF104:AV104"/>
    <mergeCell ref="AW104:AX104"/>
    <mergeCell ref="AZ104:BA104"/>
    <mergeCell ref="AF101:AV101"/>
    <mergeCell ref="AW101:AX101"/>
    <mergeCell ref="AZ101:BA101"/>
    <mergeCell ref="BB101:BC101"/>
    <mergeCell ref="O100:AD100"/>
    <mergeCell ref="AF100:AV100"/>
    <mergeCell ref="AW100:AX100"/>
    <mergeCell ref="AZ100:BA100"/>
    <mergeCell ref="B102:C102"/>
    <mergeCell ref="D102:F102"/>
    <mergeCell ref="G102:I102"/>
    <mergeCell ref="J102:N102"/>
    <mergeCell ref="BB100:BC100"/>
    <mergeCell ref="B101:C101"/>
    <mergeCell ref="D101:F101"/>
    <mergeCell ref="G101:I101"/>
    <mergeCell ref="J101:N101"/>
    <mergeCell ref="O101:AD101"/>
    <mergeCell ref="AF99:AV99"/>
    <mergeCell ref="AW99:AX99"/>
    <mergeCell ref="AZ99:BA99"/>
    <mergeCell ref="BB99:BC99"/>
    <mergeCell ref="O98:AD98"/>
    <mergeCell ref="AF98:AV98"/>
    <mergeCell ref="AW98:AX98"/>
    <mergeCell ref="AZ98:BA98"/>
    <mergeCell ref="B100:C100"/>
    <mergeCell ref="D100:F100"/>
    <mergeCell ref="G100:I100"/>
    <mergeCell ref="J100:N100"/>
    <mergeCell ref="BB98:BC98"/>
    <mergeCell ref="B99:C99"/>
    <mergeCell ref="D99:F99"/>
    <mergeCell ref="G99:I99"/>
    <mergeCell ref="J99:N99"/>
    <mergeCell ref="O99:AD99"/>
    <mergeCell ref="AF97:AV97"/>
    <mergeCell ref="AW97:AX97"/>
    <mergeCell ref="AZ97:BA97"/>
    <mergeCell ref="BB97:BC97"/>
    <mergeCell ref="O96:AD96"/>
    <mergeCell ref="AF96:AV96"/>
    <mergeCell ref="AW96:AX96"/>
    <mergeCell ref="AZ96:BA96"/>
    <mergeCell ref="B98:C98"/>
    <mergeCell ref="D98:F98"/>
    <mergeCell ref="G98:I98"/>
    <mergeCell ref="J98:N98"/>
    <mergeCell ref="BB96:BC96"/>
    <mergeCell ref="B97:C97"/>
    <mergeCell ref="D97:F97"/>
    <mergeCell ref="G97:I97"/>
    <mergeCell ref="J97:N97"/>
    <mergeCell ref="O97:AD97"/>
    <mergeCell ref="AF95:AV95"/>
    <mergeCell ref="AW95:AX95"/>
    <mergeCell ref="AZ95:BA95"/>
    <mergeCell ref="BB95:BC95"/>
    <mergeCell ref="O94:AD94"/>
    <mergeCell ref="AF94:AV94"/>
    <mergeCell ref="AW94:AX94"/>
    <mergeCell ref="AZ94:BA94"/>
    <mergeCell ref="B96:C96"/>
    <mergeCell ref="D96:F96"/>
    <mergeCell ref="G96:I96"/>
    <mergeCell ref="J96:N96"/>
    <mergeCell ref="BB94:BC94"/>
    <mergeCell ref="B95:C95"/>
    <mergeCell ref="D95:F95"/>
    <mergeCell ref="G95:I95"/>
    <mergeCell ref="J95:N95"/>
    <mergeCell ref="O95:AD95"/>
    <mergeCell ref="AF93:AV93"/>
    <mergeCell ref="AW93:AX93"/>
    <mergeCell ref="AZ93:BA93"/>
    <mergeCell ref="BB93:BC93"/>
    <mergeCell ref="O92:AD92"/>
    <mergeCell ref="AF92:AV92"/>
    <mergeCell ref="AW92:AX92"/>
    <mergeCell ref="AZ92:BA92"/>
    <mergeCell ref="B94:C94"/>
    <mergeCell ref="D94:F94"/>
    <mergeCell ref="G94:I94"/>
    <mergeCell ref="J94:N94"/>
    <mergeCell ref="BB92:BC92"/>
    <mergeCell ref="B93:C93"/>
    <mergeCell ref="D93:F93"/>
    <mergeCell ref="G93:I93"/>
    <mergeCell ref="J93:N93"/>
    <mergeCell ref="O93:AD93"/>
    <mergeCell ref="BB91:BC91"/>
    <mergeCell ref="AW89:BA89"/>
    <mergeCell ref="BB89:BC89"/>
    <mergeCell ref="AW90:AX90"/>
    <mergeCell ref="AZ90:BA90"/>
    <mergeCell ref="B92:C92"/>
    <mergeCell ref="D92:F92"/>
    <mergeCell ref="G92:I92"/>
    <mergeCell ref="J92:N92"/>
    <mergeCell ref="BB90:BC90"/>
    <mergeCell ref="B91:C91"/>
    <mergeCell ref="D91:F91"/>
    <mergeCell ref="G91:I91"/>
    <mergeCell ref="J91:N91"/>
    <mergeCell ref="O91:AD91"/>
    <mergeCell ref="B90:C90"/>
    <mergeCell ref="D90:F90"/>
    <mergeCell ref="G90:I90"/>
    <mergeCell ref="J90:N90"/>
    <mergeCell ref="O90:AD90"/>
    <mergeCell ref="AF90:AV90"/>
    <mergeCell ref="AF91:AV91"/>
    <mergeCell ref="AW91:AX91"/>
    <mergeCell ref="AZ91:BA91"/>
    <mergeCell ref="B84:E84"/>
    <mergeCell ref="F84:G84"/>
    <mergeCell ref="H84:Z84"/>
    <mergeCell ref="B85:E85"/>
    <mergeCell ref="F85:G85"/>
    <mergeCell ref="B89:C89"/>
    <mergeCell ref="D89:F89"/>
    <mergeCell ref="G89:I89"/>
    <mergeCell ref="H85:Z85"/>
    <mergeCell ref="J89:N89"/>
    <mergeCell ref="O89:AV89"/>
    <mergeCell ref="AE85:AH85"/>
    <mergeCell ref="AI85:AJ85"/>
    <mergeCell ref="AK85:BC85"/>
    <mergeCell ref="BA71:BC71"/>
    <mergeCell ref="AE70:AF70"/>
    <mergeCell ref="AG70:AR70"/>
    <mergeCell ref="AE71:AF71"/>
    <mergeCell ref="AG71:AR71"/>
    <mergeCell ref="AS71:AU71"/>
    <mergeCell ref="AV71:AW71"/>
    <mergeCell ref="B83:E83"/>
    <mergeCell ref="F83:G83"/>
    <mergeCell ref="H83:Z83"/>
    <mergeCell ref="B79:E79"/>
    <mergeCell ref="F79:G79"/>
    <mergeCell ref="AY71:AZ71"/>
    <mergeCell ref="B75:Z75"/>
    <mergeCell ref="B82:E82"/>
    <mergeCell ref="F82:G82"/>
    <mergeCell ref="H82:Z82"/>
    <mergeCell ref="H79:Z79"/>
    <mergeCell ref="B81:Z81"/>
    <mergeCell ref="AE81:BC81"/>
    <mergeCell ref="AE82:AH82"/>
    <mergeCell ref="AI82:AJ82"/>
    <mergeCell ref="AE76:AH76"/>
    <mergeCell ref="AI76:AJ76"/>
    <mergeCell ref="BA69:BC69"/>
    <mergeCell ref="AS70:AU70"/>
    <mergeCell ref="AV70:AW70"/>
    <mergeCell ref="AS69:AU69"/>
    <mergeCell ref="AV69:AW69"/>
    <mergeCell ref="AY70:AZ70"/>
    <mergeCell ref="BA70:BC70"/>
    <mergeCell ref="BA67:BC67"/>
    <mergeCell ref="AE68:AF68"/>
    <mergeCell ref="AG68:AR68"/>
    <mergeCell ref="AS68:AU68"/>
    <mergeCell ref="AV68:AW68"/>
    <mergeCell ref="AY68:AZ68"/>
    <mergeCell ref="BA68:BC68"/>
    <mergeCell ref="AE69:AF69"/>
    <mergeCell ref="AG69:AR69"/>
    <mergeCell ref="AY69:AZ69"/>
    <mergeCell ref="AW31:AX31"/>
    <mergeCell ref="AZ31:BA31"/>
    <mergeCell ref="O30:AD30"/>
    <mergeCell ref="AF35:AV35"/>
    <mergeCell ref="AZ51:BA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J51:N51"/>
    <mergeCell ref="AF30:AV30"/>
    <mergeCell ref="G31:I31"/>
    <mergeCell ref="B46:C46"/>
    <mergeCell ref="B47:C47"/>
    <mergeCell ref="B48:C48"/>
    <mergeCell ref="B37:C37"/>
    <mergeCell ref="D44:F44"/>
    <mergeCell ref="G44:I44"/>
    <mergeCell ref="D47:F47"/>
    <mergeCell ref="G47:I47"/>
    <mergeCell ref="AG16:BA16"/>
    <mergeCell ref="AE21:BC21"/>
    <mergeCell ref="BB16:BC16"/>
    <mergeCell ref="BB18:BC18"/>
    <mergeCell ref="AG19:BA19"/>
    <mergeCell ref="BB23:BC23"/>
    <mergeCell ref="AE24:AF24"/>
    <mergeCell ref="AG24:BA24"/>
    <mergeCell ref="BB24:BC24"/>
    <mergeCell ref="BB19:BC19"/>
    <mergeCell ref="BB17:BC17"/>
    <mergeCell ref="AG18:BA18"/>
    <mergeCell ref="AE22:AF22"/>
    <mergeCell ref="AG22:BA22"/>
    <mergeCell ref="BB22:BC22"/>
    <mergeCell ref="AE23:AF23"/>
    <mergeCell ref="AG23:BA23"/>
    <mergeCell ref="AG17:BA17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B69:C69"/>
    <mergeCell ref="D69:O69"/>
    <mergeCell ref="V71:W71"/>
    <mergeCell ref="X71:Z71"/>
    <mergeCell ref="B70:C70"/>
    <mergeCell ref="V70:W70"/>
    <mergeCell ref="X70:Z70"/>
    <mergeCell ref="P69:R69"/>
    <mergeCell ref="S69:T69"/>
    <mergeCell ref="V69:W69"/>
    <mergeCell ref="X69:Z69"/>
    <mergeCell ref="D70:O70"/>
    <mergeCell ref="B71:C71"/>
    <mergeCell ref="D71:O71"/>
    <mergeCell ref="P71:R71"/>
    <mergeCell ref="S71:T71"/>
    <mergeCell ref="P70:R70"/>
    <mergeCell ref="S70:T70"/>
    <mergeCell ref="BB25:BC25"/>
    <mergeCell ref="BB30:BC30"/>
    <mergeCell ref="AW30:AX30"/>
    <mergeCell ref="AE25:AF25"/>
    <mergeCell ref="AG25:BA25"/>
    <mergeCell ref="AZ30:BA30"/>
    <mergeCell ref="AE75:BC75"/>
    <mergeCell ref="AS61:AU61"/>
    <mergeCell ref="AV61:AZ61"/>
    <mergeCell ref="BA61:BC61"/>
    <mergeCell ref="AE61:AR61"/>
    <mergeCell ref="AE62:AF62"/>
    <mergeCell ref="AG62:AR62"/>
    <mergeCell ref="AE63:AF63"/>
    <mergeCell ref="AG63:AR63"/>
    <mergeCell ref="AS62:AU62"/>
    <mergeCell ref="BA64:BC64"/>
    <mergeCell ref="AS63:AU63"/>
    <mergeCell ref="AV63:AW63"/>
    <mergeCell ref="AY62:AZ62"/>
    <mergeCell ref="BA62:BC62"/>
    <mergeCell ref="AY63:AZ63"/>
    <mergeCell ref="BA63:BC63"/>
    <mergeCell ref="AE64:AF64"/>
    <mergeCell ref="AG64:AR64"/>
    <mergeCell ref="AS64:AU64"/>
    <mergeCell ref="AV64:AW64"/>
    <mergeCell ref="AV62:AW62"/>
    <mergeCell ref="AY64:AZ64"/>
    <mergeCell ref="AV65:AW65"/>
    <mergeCell ref="O31:AD31"/>
    <mergeCell ref="AF31:AV31"/>
    <mergeCell ref="J31:N31"/>
    <mergeCell ref="AF33:AV33"/>
    <mergeCell ref="AW33:AX33"/>
    <mergeCell ref="AZ33:BA33"/>
    <mergeCell ref="J39:N39"/>
    <mergeCell ref="O39:AD39"/>
    <mergeCell ref="AF39:AV39"/>
    <mergeCell ref="AW39:AX39"/>
    <mergeCell ref="AZ39:BA39"/>
    <mergeCell ref="AZ40:BA40"/>
    <mergeCell ref="J44:N44"/>
    <mergeCell ref="O44:AD44"/>
    <mergeCell ref="AF44:AV44"/>
    <mergeCell ref="AW44:AX44"/>
    <mergeCell ref="AZ44:BA44"/>
    <mergeCell ref="J47:N47"/>
    <mergeCell ref="BB50:BC50"/>
    <mergeCell ref="AW32:AX32"/>
    <mergeCell ref="B34:C34"/>
    <mergeCell ref="B35:C35"/>
    <mergeCell ref="B39:C39"/>
    <mergeCell ref="B40:C40"/>
    <mergeCell ref="B41:C41"/>
    <mergeCell ref="B42:C42"/>
    <mergeCell ref="B43:C43"/>
    <mergeCell ref="B38:C38"/>
    <mergeCell ref="B33:C33"/>
    <mergeCell ref="O32:AD32"/>
    <mergeCell ref="J33:N33"/>
    <mergeCell ref="O33:AD33"/>
    <mergeCell ref="J34:N34"/>
    <mergeCell ref="O34:AD34"/>
    <mergeCell ref="G37:I37"/>
    <mergeCell ref="AZ32:BA32"/>
    <mergeCell ref="J32:N32"/>
    <mergeCell ref="AZ35:BA35"/>
    <mergeCell ref="BB32:BC32"/>
    <mergeCell ref="AF32:AV32"/>
    <mergeCell ref="AZ34:BA34"/>
    <mergeCell ref="BB34:BC34"/>
    <mergeCell ref="BB31:BC31"/>
    <mergeCell ref="B50:C50"/>
    <mergeCell ref="D50:F50"/>
    <mergeCell ref="G50:I50"/>
    <mergeCell ref="J50:N50"/>
    <mergeCell ref="O50:AD50"/>
    <mergeCell ref="AF50:AV50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Y24:Z24"/>
    <mergeCell ref="B29:C29"/>
    <mergeCell ref="B31:C31"/>
    <mergeCell ref="B32:C32"/>
    <mergeCell ref="B36:C36"/>
    <mergeCell ref="B30:C30"/>
    <mergeCell ref="B16:C16"/>
    <mergeCell ref="AE16:AF16"/>
    <mergeCell ref="Y16:Z16"/>
    <mergeCell ref="B17:C17"/>
    <mergeCell ref="D16:X16"/>
    <mergeCell ref="D17:X17"/>
    <mergeCell ref="AE17:AF17"/>
    <mergeCell ref="Y17:Z17"/>
    <mergeCell ref="BB29:BC29"/>
    <mergeCell ref="AW29:BA29"/>
    <mergeCell ref="J29:N29"/>
    <mergeCell ref="O29:AV29"/>
    <mergeCell ref="B21:Z21"/>
    <mergeCell ref="B23:C23"/>
    <mergeCell ref="D23:X23"/>
    <mergeCell ref="Y23:Z23"/>
    <mergeCell ref="B22:C22"/>
    <mergeCell ref="D22:X22"/>
    <mergeCell ref="Y22:Z22"/>
    <mergeCell ref="B25:C25"/>
    <mergeCell ref="D25:X25"/>
    <mergeCell ref="Y25:Z25"/>
    <mergeCell ref="B24:C24"/>
    <mergeCell ref="D24:X24"/>
    <mergeCell ref="G29:I29"/>
    <mergeCell ref="D29:F29"/>
    <mergeCell ref="B49:C49"/>
    <mergeCell ref="D31:F31"/>
    <mergeCell ref="D38:F38"/>
    <mergeCell ref="D37:F37"/>
    <mergeCell ref="D39:F39"/>
    <mergeCell ref="D42:F42"/>
    <mergeCell ref="D45:F45"/>
    <mergeCell ref="D48:F48"/>
    <mergeCell ref="D34:F34"/>
    <mergeCell ref="B45:C45"/>
    <mergeCell ref="B44:C44"/>
    <mergeCell ref="G39:I39"/>
    <mergeCell ref="D32:F32"/>
    <mergeCell ref="G32:I32"/>
    <mergeCell ref="D33:F33"/>
    <mergeCell ref="G33:I33"/>
    <mergeCell ref="G34:I34"/>
    <mergeCell ref="D36:F36"/>
    <mergeCell ref="G36:I36"/>
    <mergeCell ref="D35:F35"/>
    <mergeCell ref="G35:I35"/>
    <mergeCell ref="G38:I38"/>
    <mergeCell ref="BB33:BC33"/>
    <mergeCell ref="O35:AD35"/>
    <mergeCell ref="AW35:AX35"/>
    <mergeCell ref="AF34:AV34"/>
    <mergeCell ref="AW34:AX34"/>
    <mergeCell ref="AF37:AV37"/>
    <mergeCell ref="AW37:AX37"/>
    <mergeCell ref="BB35:BC35"/>
    <mergeCell ref="O37:AD37"/>
    <mergeCell ref="BB39:BC39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J36:N36"/>
    <mergeCell ref="O36:AD36"/>
    <mergeCell ref="AF36:AV36"/>
    <mergeCell ref="AW36:AX36"/>
    <mergeCell ref="AZ36:BA36"/>
    <mergeCell ref="BB36:BC36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G42:I42"/>
    <mergeCell ref="J42:N42"/>
    <mergeCell ref="O42:AD42"/>
    <mergeCell ref="AF42:AV42"/>
    <mergeCell ref="AW42:AX42"/>
    <mergeCell ref="AZ42:BA42"/>
    <mergeCell ref="BB44:BC44"/>
    <mergeCell ref="G45:I45"/>
    <mergeCell ref="J45:N45"/>
    <mergeCell ref="O45:AD45"/>
    <mergeCell ref="AF45:AV45"/>
    <mergeCell ref="AW45:AX45"/>
    <mergeCell ref="AZ45:BA45"/>
    <mergeCell ref="BB45:BC45"/>
    <mergeCell ref="AZ46:BA46"/>
    <mergeCell ref="BB46:BC46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52:BC52"/>
    <mergeCell ref="BB53:BC53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G48:I48"/>
    <mergeCell ref="J48:N48"/>
    <mergeCell ref="O48:AD48"/>
    <mergeCell ref="AF48:AV48"/>
    <mergeCell ref="AW48:AX48"/>
    <mergeCell ref="AZ48:BA48"/>
    <mergeCell ref="G51:I51"/>
    <mergeCell ref="BB51:BC51"/>
    <mergeCell ref="AW50:AX50"/>
    <mergeCell ref="O51:AD51"/>
    <mergeCell ref="AF51:AV51"/>
    <mergeCell ref="AW51:AX51"/>
    <mergeCell ref="O53:AD53"/>
    <mergeCell ref="AZ50:BA50"/>
    <mergeCell ref="B51:C51"/>
    <mergeCell ref="D51:F51"/>
    <mergeCell ref="B62:C62"/>
    <mergeCell ref="D62:O62"/>
    <mergeCell ref="P62:R62"/>
    <mergeCell ref="S62:T62"/>
    <mergeCell ref="X62:Z62"/>
    <mergeCell ref="B61:O61"/>
    <mergeCell ref="P61:R61"/>
    <mergeCell ref="S61:W61"/>
    <mergeCell ref="X61:Z61"/>
    <mergeCell ref="AF53:AV53"/>
    <mergeCell ref="AW53:AX53"/>
    <mergeCell ref="AZ53:BA53"/>
    <mergeCell ref="B53:C53"/>
    <mergeCell ref="D53:F53"/>
    <mergeCell ref="G53:I53"/>
    <mergeCell ref="J53:N53"/>
    <mergeCell ref="B65:C65"/>
    <mergeCell ref="D65:O65"/>
    <mergeCell ref="P65:R65"/>
    <mergeCell ref="S65:T65"/>
    <mergeCell ref="B67:O67"/>
    <mergeCell ref="P67:R67"/>
    <mergeCell ref="B63:C63"/>
    <mergeCell ref="D63:O63"/>
    <mergeCell ref="P63:R63"/>
    <mergeCell ref="S63:T63"/>
    <mergeCell ref="D64:O64"/>
    <mergeCell ref="P64:R64"/>
    <mergeCell ref="S64:T64"/>
    <mergeCell ref="B64:C64"/>
    <mergeCell ref="X67:Z67"/>
    <mergeCell ref="V68:W68"/>
    <mergeCell ref="X68:Z68"/>
    <mergeCell ref="P68:R68"/>
    <mergeCell ref="S68:T68"/>
    <mergeCell ref="S67:W67"/>
    <mergeCell ref="B68:C68"/>
    <mergeCell ref="D68:O68"/>
    <mergeCell ref="B57:BC57"/>
    <mergeCell ref="V65:W65"/>
    <mergeCell ref="X65:Z65"/>
    <mergeCell ref="V64:W64"/>
    <mergeCell ref="X64:Z64"/>
    <mergeCell ref="AY65:AZ65"/>
    <mergeCell ref="BA65:BC65"/>
    <mergeCell ref="V63:W63"/>
    <mergeCell ref="X63:Z63"/>
    <mergeCell ref="V62:W62"/>
    <mergeCell ref="AS65:AU65"/>
    <mergeCell ref="AE67:AR67"/>
    <mergeCell ref="AS67:AU67"/>
    <mergeCell ref="AV67:AZ67"/>
    <mergeCell ref="AE65:AF65"/>
    <mergeCell ref="AG65:AR65"/>
    <mergeCell ref="BB105:BC105"/>
    <mergeCell ref="B106:C106"/>
    <mergeCell ref="D106:F106"/>
    <mergeCell ref="G106:I106"/>
    <mergeCell ref="J106:N106"/>
    <mergeCell ref="O106:AD106"/>
    <mergeCell ref="AF106:AV106"/>
    <mergeCell ref="AW106:AX106"/>
    <mergeCell ref="AZ106:BA106"/>
    <mergeCell ref="BB106:BC106"/>
    <mergeCell ref="AF105:AV105"/>
    <mergeCell ref="AW105:AX105"/>
    <mergeCell ref="AZ105:BA105"/>
    <mergeCell ref="AW107:AX107"/>
    <mergeCell ref="AZ107:BA107"/>
    <mergeCell ref="BB107:BC107"/>
    <mergeCell ref="B108:C108"/>
    <mergeCell ref="D108:F108"/>
    <mergeCell ref="G108:I108"/>
    <mergeCell ref="J108:N108"/>
    <mergeCell ref="O108:AD108"/>
    <mergeCell ref="AF108:AV108"/>
    <mergeCell ref="AW108:AX108"/>
    <mergeCell ref="B107:C107"/>
    <mergeCell ref="D107:F107"/>
    <mergeCell ref="G107:I107"/>
    <mergeCell ref="J107:N107"/>
    <mergeCell ref="O107:AD107"/>
    <mergeCell ref="AF107:AV107"/>
    <mergeCell ref="BB110:BC110"/>
    <mergeCell ref="AZ108:BA108"/>
    <mergeCell ref="BB108:BC108"/>
    <mergeCell ref="B109:C109"/>
    <mergeCell ref="D109:F109"/>
    <mergeCell ref="G109:I109"/>
    <mergeCell ref="J109:N109"/>
    <mergeCell ref="O109:AD109"/>
    <mergeCell ref="AF109:AV109"/>
    <mergeCell ref="AW109:AX109"/>
    <mergeCell ref="AZ109:BA109"/>
    <mergeCell ref="B78:E78"/>
    <mergeCell ref="F78:G78"/>
    <mergeCell ref="H78:Z78"/>
    <mergeCell ref="AE78:AH78"/>
    <mergeCell ref="AI78:AJ78"/>
    <mergeCell ref="AK78:BC78"/>
    <mergeCell ref="AE79:AH79"/>
    <mergeCell ref="B111:C111"/>
    <mergeCell ref="D111:F111"/>
    <mergeCell ref="G111:I111"/>
    <mergeCell ref="J111:N111"/>
    <mergeCell ref="O111:AD111"/>
    <mergeCell ref="AF111:AV111"/>
    <mergeCell ref="AW111:AX111"/>
    <mergeCell ref="AZ111:BA111"/>
    <mergeCell ref="BB109:BC109"/>
    <mergeCell ref="B110:C110"/>
    <mergeCell ref="D110:F110"/>
    <mergeCell ref="G110:I110"/>
    <mergeCell ref="J110:N110"/>
    <mergeCell ref="O110:AD110"/>
    <mergeCell ref="AF110:AV110"/>
    <mergeCell ref="AW110:AX110"/>
    <mergeCell ref="AZ110:BA110"/>
    <mergeCell ref="AK76:BC76"/>
    <mergeCell ref="AE77:AH77"/>
    <mergeCell ref="AI77:AJ77"/>
    <mergeCell ref="AK77:BC77"/>
    <mergeCell ref="B76:E76"/>
    <mergeCell ref="F76:G76"/>
    <mergeCell ref="H76:Z76"/>
    <mergeCell ref="B77:E77"/>
    <mergeCell ref="F77:G77"/>
    <mergeCell ref="H77:Z77"/>
    <mergeCell ref="AK82:BC82"/>
    <mergeCell ref="AE83:AH83"/>
    <mergeCell ref="AI83:AJ83"/>
    <mergeCell ref="AK83:BC83"/>
    <mergeCell ref="AE84:AH84"/>
    <mergeCell ref="AI84:AJ84"/>
    <mergeCell ref="AK84:BC84"/>
    <mergeCell ref="AI79:AJ79"/>
    <mergeCell ref="AK79:BC79"/>
    <mergeCell ref="B120:O120"/>
    <mergeCell ref="P120:R120"/>
    <mergeCell ref="S120:W120"/>
    <mergeCell ref="X120:Z120"/>
    <mergeCell ref="AE120:AR120"/>
    <mergeCell ref="AS120:AU120"/>
    <mergeCell ref="AV120:AZ120"/>
    <mergeCell ref="BA120:BC120"/>
    <mergeCell ref="BB113:BC113"/>
    <mergeCell ref="AF113:AV113"/>
    <mergeCell ref="AW113:AX113"/>
    <mergeCell ref="AZ113:BA113"/>
    <mergeCell ref="BB111:BC111"/>
    <mergeCell ref="AW112:AX112"/>
    <mergeCell ref="AZ112:BA112"/>
    <mergeCell ref="O113:AD113"/>
    <mergeCell ref="B113:C113"/>
    <mergeCell ref="D113:F113"/>
    <mergeCell ref="G113:I113"/>
    <mergeCell ref="J113:N113"/>
    <mergeCell ref="B112:C112"/>
    <mergeCell ref="D112:F112"/>
    <mergeCell ref="J112:N112"/>
    <mergeCell ref="O112:AD112"/>
    <mergeCell ref="AF112:AV112"/>
    <mergeCell ref="BB112:BC112"/>
    <mergeCell ref="G112:I112"/>
    <mergeCell ref="AE121:AF121"/>
    <mergeCell ref="AG121:AR121"/>
    <mergeCell ref="AS121:AU121"/>
    <mergeCell ref="AV121:AW121"/>
    <mergeCell ref="AY121:AZ121"/>
    <mergeCell ref="BA121:BC121"/>
    <mergeCell ref="B121:C121"/>
    <mergeCell ref="D121:O121"/>
    <mergeCell ref="P121:R121"/>
    <mergeCell ref="S121:T121"/>
    <mergeCell ref="V121:W121"/>
    <mergeCell ref="X121:Z121"/>
    <mergeCell ref="AE122:AF122"/>
    <mergeCell ref="AG122:AR122"/>
    <mergeCell ref="AS122:AU122"/>
    <mergeCell ref="AV122:AW122"/>
    <mergeCell ref="AY122:AZ122"/>
    <mergeCell ref="BA122:BC122"/>
    <mergeCell ref="B122:C122"/>
    <mergeCell ref="D122:O122"/>
    <mergeCell ref="P122:R122"/>
    <mergeCell ref="S122:T122"/>
    <mergeCell ref="V122:W122"/>
    <mergeCell ref="X122:Z122"/>
    <mergeCell ref="AV123:AW123"/>
    <mergeCell ref="AY123:AZ123"/>
    <mergeCell ref="AE123:AF123"/>
    <mergeCell ref="AG123:AR123"/>
    <mergeCell ref="AS123:AU123"/>
    <mergeCell ref="BA123:BC123"/>
    <mergeCell ref="B124:C124"/>
    <mergeCell ref="D124:O124"/>
    <mergeCell ref="P124:R124"/>
    <mergeCell ref="S124:T124"/>
    <mergeCell ref="V124:W124"/>
    <mergeCell ref="X124:Z124"/>
    <mergeCell ref="B123:C123"/>
    <mergeCell ref="D123:O123"/>
    <mergeCell ref="P123:R123"/>
    <mergeCell ref="S123:T123"/>
    <mergeCell ref="V123:W123"/>
    <mergeCell ref="X123:Z123"/>
    <mergeCell ref="BA124:BC124"/>
    <mergeCell ref="B126:O126"/>
    <mergeCell ref="P126:R126"/>
    <mergeCell ref="S126:W126"/>
    <mergeCell ref="X126:Z126"/>
    <mergeCell ref="AE126:AR126"/>
    <mergeCell ref="AS126:AU126"/>
    <mergeCell ref="AV126:AZ126"/>
    <mergeCell ref="BA126:BC126"/>
    <mergeCell ref="AG124:AR124"/>
    <mergeCell ref="AE124:AF124"/>
    <mergeCell ref="AS124:AU124"/>
    <mergeCell ref="AV124:AW124"/>
    <mergeCell ref="AY124:AZ124"/>
    <mergeCell ref="BA128:BC128"/>
    <mergeCell ref="B128:C128"/>
    <mergeCell ref="D128:O128"/>
    <mergeCell ref="P128:R128"/>
    <mergeCell ref="S128:T128"/>
    <mergeCell ref="V128:W128"/>
    <mergeCell ref="X128:Z128"/>
    <mergeCell ref="AE127:AF127"/>
    <mergeCell ref="AG127:AR127"/>
    <mergeCell ref="AS127:AU127"/>
    <mergeCell ref="AV127:AW127"/>
    <mergeCell ref="AY127:AZ127"/>
    <mergeCell ref="BA127:BC127"/>
    <mergeCell ref="B127:C127"/>
    <mergeCell ref="D127:O127"/>
    <mergeCell ref="P127:R127"/>
    <mergeCell ref="S127:T127"/>
    <mergeCell ref="V127:W127"/>
    <mergeCell ref="X127:Z127"/>
    <mergeCell ref="B130:C130"/>
    <mergeCell ref="D130:O130"/>
    <mergeCell ref="P130:R130"/>
    <mergeCell ref="S130:T130"/>
    <mergeCell ref="V130:W130"/>
    <mergeCell ref="X130:Z130"/>
    <mergeCell ref="AE129:AF129"/>
    <mergeCell ref="AG129:AR129"/>
    <mergeCell ref="AS129:AU129"/>
    <mergeCell ref="B129:C129"/>
    <mergeCell ref="D129:O129"/>
    <mergeCell ref="P129:R129"/>
    <mergeCell ref="S129:T129"/>
    <mergeCell ref="V129:W129"/>
    <mergeCell ref="X129:Z129"/>
    <mergeCell ref="CC30:CE30"/>
    <mergeCell ref="CC36:CE36"/>
    <mergeCell ref="CC42:CE42"/>
    <mergeCell ref="CC48:CE48"/>
    <mergeCell ref="I185:K185"/>
    <mergeCell ref="M195:AV195"/>
    <mergeCell ref="I186:K186"/>
    <mergeCell ref="M189:AV189"/>
    <mergeCell ref="I192:K192"/>
    <mergeCell ref="M190:AV190"/>
    <mergeCell ref="AE130:AF130"/>
    <mergeCell ref="AG130:AR130"/>
    <mergeCell ref="AS130:AU130"/>
    <mergeCell ref="AV130:AW130"/>
    <mergeCell ref="AY130:AZ130"/>
    <mergeCell ref="BA130:BC130"/>
    <mergeCell ref="AV129:AW129"/>
    <mergeCell ref="AY129:AZ129"/>
    <mergeCell ref="BA129:BC129"/>
    <mergeCell ref="AE128:AF128"/>
    <mergeCell ref="AG128:AR128"/>
    <mergeCell ref="AS128:AU128"/>
    <mergeCell ref="AV128:AW128"/>
    <mergeCell ref="AY128:AZ128"/>
    <mergeCell ref="I195:K195"/>
    <mergeCell ref="I196:K196"/>
    <mergeCell ref="I193:K193"/>
    <mergeCell ref="I194:K194"/>
    <mergeCell ref="M196:AV196"/>
    <mergeCell ref="M185:AV185"/>
    <mergeCell ref="M186:AV186"/>
    <mergeCell ref="I187:K187"/>
    <mergeCell ref="M193:AV193"/>
    <mergeCell ref="I188:K188"/>
    <mergeCell ref="M194:AV194"/>
    <mergeCell ref="M187:AV187"/>
    <mergeCell ref="M188:AV188"/>
    <mergeCell ref="I191:K191"/>
    <mergeCell ref="I189:K189"/>
    <mergeCell ref="M191:AV191"/>
    <mergeCell ref="I190:K190"/>
    <mergeCell ref="M192:AV192"/>
  </mergeCells>
  <pageMargins left="0.39370078740157483" right="0.39370078740157483" top="0.39370078740157483" bottom="0.39370078740157483" header="0" footer="0"/>
  <pageSetup paperSize="9" scale="96" orientation="portrait" r:id="rId1"/>
  <headerFooter alignWithMargins="0">
    <oddFooter xml:space="preserve">&amp;C&amp;F&amp;R&amp;P von &amp;N </oddFooter>
  </headerFooter>
  <rowBreaks count="2" manualBreakCount="2">
    <brk id="55" max="16383" man="1"/>
    <brk id="114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21</xdr:col>
                <xdr:colOff>95250</xdr:colOff>
                <xdr:row>57</xdr:row>
                <xdr:rowOff>38100</xdr:rowOff>
              </from>
              <to>
                <xdr:col>34</xdr:col>
                <xdr:colOff>95250</xdr:colOff>
                <xdr:row>59</xdr:row>
                <xdr:rowOff>28575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37" r:id="rId6" name="CommandButton5">
          <controlPr defaultSize="0" print="0" autoLine="0" r:id="rId7">
            <anchor moveWithCells="1">
              <from>
                <xdr:col>23</xdr:col>
                <xdr:colOff>38100</xdr:colOff>
                <xdr:row>116</xdr:row>
                <xdr:rowOff>19050</xdr:rowOff>
              </from>
              <to>
                <xdr:col>34</xdr:col>
                <xdr:colOff>57150</xdr:colOff>
                <xdr:row>118</xdr:row>
                <xdr:rowOff>114300</xdr:rowOff>
              </to>
            </anchor>
          </controlPr>
        </control>
      </mc:Choice>
      <mc:Fallback>
        <control shapeId="1037" r:id="rId6" name="CommandButton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christopherbolte Bolte</cp:lastModifiedBy>
  <cp:lastPrinted>2014-06-01T21:16:58Z</cp:lastPrinted>
  <dcterms:created xsi:type="dcterms:W3CDTF">2002-02-21T07:48:38Z</dcterms:created>
  <dcterms:modified xsi:type="dcterms:W3CDTF">2014-06-01T21:17:07Z</dcterms:modified>
</cp:coreProperties>
</file>